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735" windowHeight="10935" activeTab="0"/>
  </bookViews>
  <sheets>
    <sheet name="Hoja1" sheetId="1" r:id="rId1"/>
    <sheet name="Hoja2" sheetId="2" r:id="rId2"/>
    <sheet name="Hoja3" sheetId="3" r:id="rId3"/>
  </sheets>
  <definedNames>
    <definedName name="_xlnm.Print_Area" localSheetId="0">'Hoja1'!$B$1:$W$159</definedName>
  </definedNames>
  <calcPr fullCalcOnLoad="1"/>
</workbook>
</file>

<file path=xl/sharedStrings.xml><?xml version="1.0" encoding="utf-8"?>
<sst xmlns="http://schemas.openxmlformats.org/spreadsheetml/2006/main" count="669" uniqueCount="357">
  <si>
    <t>PE</t>
  </si>
  <si>
    <t>RM</t>
  </si>
  <si>
    <t>72100081-8</t>
  </si>
  <si>
    <t>0601/8</t>
  </si>
  <si>
    <t>CE-22/06</t>
  </si>
  <si>
    <t>1</t>
  </si>
  <si>
    <t>Implantador de Iones Modelo 350D ( Varian Medium Current Ion Imolanter )</t>
  </si>
  <si>
    <t>Varian</t>
  </si>
  <si>
    <t>350D</t>
  </si>
  <si>
    <t>51039</t>
  </si>
  <si>
    <t xml:space="preserve"> </t>
  </si>
  <si>
    <t>Techlink Equipment and Technology</t>
  </si>
  <si>
    <t>200612-4/inaoe</t>
  </si>
  <si>
    <t>CE-23/06</t>
  </si>
  <si>
    <t xml:space="preserve">IVS Accuvision  ACV-4:  Critical Dimension Measuring System </t>
  </si>
  <si>
    <t>Accu Visiion</t>
  </si>
  <si>
    <t>ACV-4</t>
  </si>
  <si>
    <t>8907006</t>
  </si>
  <si>
    <t>GCEMarket</t>
  </si>
  <si>
    <t>1261</t>
  </si>
  <si>
    <t>AD-50/06</t>
  </si>
  <si>
    <t>0</t>
  </si>
  <si>
    <t>Pago de Flete  Terrestre por embarque  del Material solicitado por CE-422/05</t>
  </si>
  <si>
    <t>ClassOne Equipment, Inc.</t>
  </si>
  <si>
    <t>42035</t>
  </si>
  <si>
    <t>CE-422/05</t>
  </si>
  <si>
    <t>REYNOLDSTECH 6FT POLYPRO WET BENCH WITH 2 RECIRCULATING BATHS AND 1 QDR. 6FT OVERALL LENGTH, POLYPRO CONSTRUCTION, RECIRCULATING BATHS, QUANTITY 2 IN STATION, DIMENSION: 6.5X6X8 EACH. BATH RECIRCULATES BY USE OF INTERNAL PUMP AND FILTER. B</t>
  </si>
  <si>
    <t>PD</t>
  </si>
  <si>
    <t>RE</t>
  </si>
  <si>
    <t>0602/237</t>
  </si>
  <si>
    <t>Solair Model 1100- Portable Aerosol particle CounterMonitorig system. The Solair 11+ is a 0,10 micron CFM flow rate portable particle counter with optinal battery . Operation. It provides 8 chanels of simultaneous particle cuonting information including envirometal sensor. the Solair 1100+ features a 5,72 touch screen display, date storage up to 3000 date records and a stainless steel top cover. opttional accesories are listed below for yuor consideration. the date is displeyedd in diferential or comulative mode. date is easily downloaded to a PC with the date tranfer software. connection to external systems is possible via RS-485 Modbus protocol. includes easy to load thermal printer and user definable printousts. the Solair 110+ meets JIS-Standards and incloudes a 2 year limited warranty.</t>
  </si>
  <si>
    <t>S/M</t>
  </si>
  <si>
    <t>CLEAN Air SOLUTION, INC.</t>
  </si>
  <si>
    <t>1663</t>
  </si>
  <si>
    <t>PT</t>
  </si>
  <si>
    <t>0602/84</t>
  </si>
  <si>
    <t>CE-382/05</t>
  </si>
  <si>
    <t>0602/243</t>
  </si>
  <si>
    <t>CE-409/2005</t>
  </si>
  <si>
    <t>Air Velocity Sensor (range 0-2 00fpm (0,016m/sec))</t>
  </si>
  <si>
    <t>1686</t>
  </si>
  <si>
    <t xml:space="preserve">External Battery Charger for the solair 1100+unit. </t>
  </si>
  <si>
    <t>Differential pressure Sensor (range 0-0,5" H2O (124,5pa))</t>
  </si>
  <si>
    <t>filter scaning probe</t>
  </si>
  <si>
    <t>0602/90</t>
  </si>
  <si>
    <t>USB to serial Port Converter.</t>
  </si>
  <si>
    <t>0602/246</t>
  </si>
  <si>
    <t>reynoldstech 6ft. Polypro Wet Bench with 2 recirculating baths and 1 QDR. 6FR OVERAL LENGTH POLYPRO CONSTRUCCION, recirculating baths, quantitity 2 in station, dimension: 6,5xx6x8 each. Bath recirculates by use of internal pump and filter b</t>
  </si>
  <si>
    <t>Reynoldstech</t>
  </si>
  <si>
    <t>6Ft</t>
  </si>
  <si>
    <t>S/N</t>
  </si>
  <si>
    <t>CLASSONE EQUIPMENT, INC</t>
  </si>
  <si>
    <t>42023</t>
  </si>
  <si>
    <t>0602/93</t>
  </si>
  <si>
    <t>Acreting Costs. Shipping costs will be invoiced separately</t>
  </si>
  <si>
    <t>Banco de Lavado</t>
  </si>
  <si>
    <t>0603/3</t>
  </si>
  <si>
    <t>CE-12/06</t>
  </si>
  <si>
    <t xml:space="preserve">Osciloscopio Digital 1 Ghz , 2 Canales Mca Agilent con teclado y mouse se:HCA42903058 </t>
  </si>
  <si>
    <t>Agilent</t>
  </si>
  <si>
    <t>54833A</t>
  </si>
  <si>
    <t>MY43003008</t>
  </si>
  <si>
    <t>Gadu Sistemas, S.A. de C.V.</t>
  </si>
  <si>
    <t>6763</t>
  </si>
  <si>
    <t>Lab de Microelectronica 6206</t>
  </si>
  <si>
    <t>Puntas pasivas 2 piezas   serie teclado 4710836930322</t>
  </si>
  <si>
    <t>54833A-001</t>
  </si>
  <si>
    <t>0605/1337</t>
  </si>
  <si>
    <t>DV-241/06</t>
  </si>
  <si>
    <t>Centro de Maquinoado Vertical Marca Haas Modelo VF-1D  se:49243</t>
  </si>
  <si>
    <t>HAAS</t>
  </si>
  <si>
    <t>VF-1D</t>
  </si>
  <si>
    <t>49243</t>
  </si>
  <si>
    <t>Hi Tec de Mexico, S.A. de C.V.</t>
  </si>
  <si>
    <t>19350</t>
  </si>
  <si>
    <t>0607/1876</t>
  </si>
  <si>
    <t>CE-341/05</t>
  </si>
  <si>
    <t>AG ASSOCIATES-610 RAPID THERMINAL PROCESSOR. (HORNO DE PRECESAMIENTO RAPIDI) (RTP)</t>
  </si>
  <si>
    <t>AG ASSOCIATES</t>
  </si>
  <si>
    <t>HEATPULSE  RTP</t>
  </si>
  <si>
    <t>1J910174</t>
  </si>
  <si>
    <t>BIDSERVICE LLC</t>
  </si>
  <si>
    <t>014,014</t>
  </si>
  <si>
    <t>LNN</t>
  </si>
  <si>
    <t>0607/1877</t>
  </si>
  <si>
    <t>CE-400/05</t>
  </si>
  <si>
    <t>VEECO-MS-34T DUAL: TURBO PUMPED LEAK DETECTOR WHIT DUAL TEST PORTS. FULLY AUTOMATIC STARTUP, TUNING AND CALIBRATION. FULL COLOR MENU DRIVEN INTERFACE. SENSIVITY: 6X 10-10 ATM CC/SEC IN ULTRAFAST MODE. 6 X 10X11 IN HIGH SENSIVITY MODE. LEAK RANGE: 10 ATM CC/SEC TO 6 X 10 - 11 ATM CC/SEC. 115V, 60 HZ, 25A.</t>
  </si>
  <si>
    <t>VEECO</t>
  </si>
  <si>
    <t>MS 34TDUAL</t>
  </si>
  <si>
    <t>1004A</t>
  </si>
  <si>
    <t>,014173</t>
  </si>
  <si>
    <t>0607/1878</t>
  </si>
  <si>
    <t>CE-401/05</t>
  </si>
  <si>
    <t>PROMETRIX-RS55: FOUR POINT PROBE RESISTIVITY MAPPING SYSTEM. FOR SHEET RESISTANCE PROCESS CONTROL. MEASURES THE SHEET RESISTANCE OF CONDUCTIVE LAYERS CREATED BY ION IMPLANT, DIFFUSION, EPI, CVD AND METALIZATION. DISPLAYS RESULTS IN THE FORM OF POLAR CONTOUR MAPS, 3-D MAPS, DIAMETER SCANS OR X-Y MAPS. 115V, 50/60 HZ.</t>
  </si>
  <si>
    <t>PROMETRIX</t>
  </si>
  <si>
    <t>RS-55</t>
  </si>
  <si>
    <t>9207RS55-03</t>
  </si>
  <si>
    <t>,014,174</t>
  </si>
  <si>
    <t>0607/1891</t>
  </si>
  <si>
    <t>CE-433/05</t>
  </si>
  <si>
    <t>RUDOLPH - FE - III: FOCUS ELLIPSOMETER. FULLY AUTOMATED, HIGH SPEED, FOCUSED BEAM ELLIPSOMETER. FOUR THROUGH EIHT INCH WAFER HANDLING. FULLY AUTOMATED SITE BY SITE SAMPLE ALIGNMENT. FULLY AUTOMATIC FEATURE RECOGNITION. SMALL SPOT (12 X 24 MICRO-METERS). CLASS 1 FILTERED WAFER ENVIROMENT. SIMULTANEOUS MULIT-ANGLE OF INCIDENCE MEASUREMENTS. NO ORDER AMBIGUITY FOR TRANSPARENT FILMS. INCREASED PARAMETER SOLVING.</t>
  </si>
  <si>
    <t>RUDOLPH</t>
  </si>
  <si>
    <t>FE III</t>
  </si>
  <si>
    <t>,014,220</t>
  </si>
  <si>
    <t>0609/2292</t>
  </si>
  <si>
    <t>CE-210/06</t>
  </si>
  <si>
    <t>TRASPASO A INVERSION EQUIPO DE LA SOLICITUD DE COMPRA CE-210/06</t>
  </si>
  <si>
    <t>0606/14</t>
  </si>
  <si>
    <t>ESPECTROFLUORIMETRO HORIBA JOBIN-YVON DE MUY ALTA SENSIBILIDAD Y COMPACTO, MODELO SPEX FLUOROMASX-3 (NO. PARTE FLM-3)</t>
  </si>
  <si>
    <t>Horiba Jobin Yvon</t>
  </si>
  <si>
    <t>Flmax-3</t>
  </si>
  <si>
    <t>3695B</t>
  </si>
  <si>
    <t>INTERCOVAMEX, S.A. DE C.V.</t>
  </si>
  <si>
    <t>7083</t>
  </si>
  <si>
    <t>Microelectronica</t>
  </si>
  <si>
    <t>Dr. Aceves</t>
  </si>
  <si>
    <t>Esta poliza registrada junio pasandola a transito en el mes de julio con la pd-re-0607/1845 y en este mes la pasaron a inversion nuevamente con la pd-0609/2292</t>
  </si>
  <si>
    <t>EL EQUIPO LLEGO EN SEPTIEMBRE 06</t>
  </si>
  <si>
    <t>0607/1845</t>
  </si>
  <si>
    <t xml:space="preserve">TRASPASO A EQUIPO EN TRANSITO </t>
  </si>
  <si>
    <t>spex fluoromasx-3</t>
  </si>
  <si>
    <t>NP:FLM-3</t>
  </si>
  <si>
    <t>Esta poliza registrada junio pasandola a transito en este mes con la pd-re-0607/1845 y en en septiembre la pasaron a inversion nuevamente con la pd-0609/2292</t>
  </si>
  <si>
    <t>RI</t>
  </si>
  <si>
    <t>0612/4002</t>
  </si>
  <si>
    <t>CO-22/06</t>
  </si>
  <si>
    <r>
      <t xml:space="preserve">MODEL 6DA-DC, 16 INCH CAPACITY PRECISION POLISHMASTER, INCLUDING INDIVIDUAL, 0-150 RPM SPINDLE AND 0-100 RPM OVERARM, VARIABLE SPEED ELECTRONIC DRIVES, DIGITAL TACHOMETER, DIGITAL TIMER, AND LOAD METER, MODEL 6DA-DC-2 SPINDLE, 118094. </t>
    </r>
    <r>
      <rPr>
        <sz val="9"/>
        <color indexed="48"/>
        <rFont val="Arial"/>
        <family val="2"/>
      </rPr>
      <t>(PULIDORA DE ELEMENTOS OPTICOS).</t>
    </r>
  </si>
  <si>
    <t xml:space="preserve">STRASBAUGH </t>
  </si>
  <si>
    <t>6AB-0C-2</t>
  </si>
  <si>
    <t>0840206</t>
  </si>
  <si>
    <t>STRASBAUGH CO.</t>
  </si>
  <si>
    <t>618077</t>
  </si>
  <si>
    <t>Taller de Optica</t>
  </si>
  <si>
    <r>
      <t xml:space="preserve">AIR POLISHING PRESSURE SYSTEM INCLUDING PNEUMATIC ACTUATOR, ON-OFF VALVE, PRESSURE REGULATOR AND PANEL MOUNTED AIR PRESSURE GAUGE, PER SPINDLE, 115995. </t>
    </r>
    <r>
      <rPr>
        <sz val="9"/>
        <color indexed="48"/>
        <rFont val="Arial"/>
        <family val="2"/>
      </rPr>
      <t>(SISTEMA DE PRESION DE AIRE).</t>
    </r>
  </si>
  <si>
    <t>FECHA MANUF 6-2006</t>
  </si>
  <si>
    <r>
      <t>RECIRCULATIG SLURRY SYSTEM, INCLUIDING STAINLESS STEEL PAN WITH SLOPED DRAIN, UNDER CABINET STAINLESS STEEL RESERVOIR, PUMP, VALVES AND SLURRY MANIFOLD, 6DA-DC2 SYSTEM, 115987.</t>
    </r>
    <r>
      <rPr>
        <sz val="9"/>
        <color indexed="48"/>
        <rFont val="Arial"/>
        <family val="2"/>
      </rPr>
      <t xml:space="preserve"> (SISTEMA DE RECIRCULACION).</t>
    </r>
  </si>
  <si>
    <r>
      <t>18W-2 1 INCH-8 THREAD WORK SPINDLE TO  PROCESS TABLE ADAPTOR HUB, 118436.</t>
    </r>
    <r>
      <rPr>
        <sz val="9"/>
        <color indexed="48"/>
        <rFont val="Arial"/>
        <family val="2"/>
      </rPr>
      <t xml:space="preserve"> (ADAPTADOR THREAD).</t>
    </r>
  </si>
  <si>
    <r>
      <t xml:space="preserve">18W-6, 1/2 PULGADAS QUILL PIN ADAPTOR HUB, WITH REPLACEABLE NYLON INSERT, 118444 </t>
    </r>
    <r>
      <rPr>
        <sz val="9"/>
        <color indexed="48"/>
        <rFont val="Arial"/>
        <family val="2"/>
      </rPr>
      <t>(ADAPTADOR QUILL PIN).</t>
    </r>
  </si>
  <si>
    <r>
      <t xml:space="preserve">MACHINE CRATING AND RIGGING AT SAN LUIS OBISPO CALIF, N1. </t>
    </r>
    <r>
      <rPr>
        <sz val="9"/>
        <color indexed="48"/>
        <rFont val="Arial"/>
        <family val="2"/>
      </rPr>
      <t>(EMPAQUE).</t>
    </r>
  </si>
  <si>
    <t>0612/4051</t>
  </si>
  <si>
    <t>PR/116</t>
  </si>
  <si>
    <t>RECLASIFICACION PRESUPUESTAL PARCIAL DE LA S.C. CO-22/06 REC. PROPIOS INAOE A RECURSOS PROPIOS DISPONIBILIDAD INICIAL.</t>
  </si>
  <si>
    <t>CANCELACION PRESUPUESTAL PARCIAL DE LA S.C. CO-22/06 REC. PROPIOS INAOE</t>
  </si>
  <si>
    <t>AD-955/06</t>
  </si>
  <si>
    <t>COMPROBANTE IMPUESTOS POR IMPORTACION ( PEDIMENTO DE IMPORTACION ) POR EMBARQUE DEL PROVEEDOR STRASBAUGH, INC. S.C.: CO/22/06</t>
  </si>
  <si>
    <t>BUFETE MEXICANO DE ADUANAS, S.C.</t>
  </si>
  <si>
    <t>6001512</t>
  </si>
  <si>
    <t>COMPROBANTE DE CRUCE DE ESTADOS UNIDOS A  MEXICO POR EMBARQUE DEL PROVEEDOR STRASBAUGH, S.C. CO/22/06</t>
  </si>
  <si>
    <t>COMPROBANTE DE SERVICIO DE AGENCIA ADUANAL, POR EMBARQUE DEL PROVEEDOR STRASBAUGH, S.C. CO/22/06</t>
  </si>
  <si>
    <t xml:space="preserve">                                                                                                                                                           </t>
  </si>
  <si>
    <t>AD-959/06</t>
  </si>
  <si>
    <t>SCHRYVER TRANSPORTES Y LOGISTICA S.A. DE C.V.</t>
  </si>
  <si>
    <t>441</t>
  </si>
  <si>
    <t>0612/3921</t>
  </si>
  <si>
    <t>CC-306/06</t>
  </si>
  <si>
    <t>BLACK PERF PEOPLEBOT BASE (NO. DE PARTE PEO0001, ROBOTS).</t>
  </si>
  <si>
    <t>Activmedia</t>
  </si>
  <si>
    <t>mobile robotics</t>
  </si>
  <si>
    <t>ACTIMEDIA ROBOTICS LLC.</t>
  </si>
  <si>
    <t>0003105-IN</t>
  </si>
  <si>
    <t>800 MHZ EMBEDDED COMPUTER (NO. DE PARTE ACT0007)</t>
  </si>
  <si>
    <t>LINUX SOFTWARE INSTALL (NO. DE PARTE SOF0004)</t>
  </si>
  <si>
    <t>HIGH-SPEED WIRELESS ETHER, PKG (NO. DE PARTE ACT0036)</t>
  </si>
  <si>
    <t>VOICE/SPEECH HARDWARE Y SOFTWARE (NO. DE PARTE ACA0064)</t>
  </si>
  <si>
    <t>LASER MAPPING Y NAVIGATION PB (NO. DE PARTE ACA0023)</t>
  </si>
  <si>
    <t>PEOPLEBOT GRIPPER (NO. DE PARTE ACA0010)</t>
  </si>
  <si>
    <t>PTZ104 NTSC CUSTOM VSION-DX/AT (NO. DE PARTE ACTD043)</t>
  </si>
  <si>
    <t>HIGH-CAPACITY CHARGER, 5X,220V (NO. DE PARTE ACT0073)</t>
  </si>
  <si>
    <t>7 AMP/HR BATTERY (NO. DE PARTE ACT0087)</t>
  </si>
  <si>
    <t>TRANSFERENCIA BANCARIA  40 = 444.80</t>
  </si>
  <si>
    <t>0612/3966</t>
  </si>
  <si>
    <t>CO-254/06</t>
  </si>
  <si>
    <r>
      <t xml:space="preserve">ADQUISICION SYSTEM MCA. EXFO 1500 GHZ, 900-1800NM (150NM. BANDWIDTH) 97% NOMINAL REFLECTIVITY, TL-1500-NIR-97. </t>
    </r>
    <r>
      <rPr>
        <sz val="8"/>
        <color indexed="48"/>
        <rFont val="Arial"/>
        <family val="2"/>
      </rPr>
      <t>)ANALIZADOR DE ESPECTROS).</t>
    </r>
  </si>
  <si>
    <t>EXFO</t>
  </si>
  <si>
    <t>TL-1500-NIR-97</t>
  </si>
  <si>
    <t>GADU SISTEMAS S.A. DE C.V.</t>
  </si>
  <si>
    <t>LABORATORIO DE OPTICA</t>
  </si>
  <si>
    <t>0612/4118</t>
  </si>
  <si>
    <t>GTM-828/06</t>
  </si>
  <si>
    <t>GTM-1020/06</t>
  </si>
  <si>
    <t>1.- LASER TRACKER MODELO XI CONTROL STATION, COMPLETO CON ACCESORIOS ESTANDAR, MARCA FARO TECHNOLOGIES Y LOS SIGUIENTES ACCESORIOS ADICIONALES. (CS-L0300-21)2.- SMR 1.5" RESISTENTE A GOLPES (950-01672)1.- HERRAMIENTAS Y TARGET&amp;apos;S (069-90-110)1.- SUJECCION SMR&amp;apos;S (069-00963)1.- FUENTE PODER (225-90-006)1.- ENTRENAMIENTO SOFTWARE CAM2 MEASURE POR 5 DIAS (OST 5)</t>
  </si>
  <si>
    <t>FARO</t>
  </si>
  <si>
    <t>XI CONTROL STATION</t>
  </si>
  <si>
    <t>X02000601957</t>
  </si>
  <si>
    <t>EQUITEC EQUIPOS, S.A. DE C.V.</t>
  </si>
  <si>
    <t>1206 Y 1241</t>
  </si>
  <si>
    <t>02/10/2006, 03/11/06</t>
  </si>
  <si>
    <t>CERRO LA NEGRA</t>
  </si>
  <si>
    <t>SMR 1,15" RESISTENTE A GOLPES</t>
  </si>
  <si>
    <t xml:space="preserve">JUEGO DE HERRAMIENTAS Y TARGET`S </t>
  </si>
  <si>
    <t>JUEGO DE SUJECCION SMR`S</t>
  </si>
  <si>
    <t>FUENTE DE PODER</t>
  </si>
  <si>
    <t>ENTRENAMIENTO SOFWARE CAM2 MEASURE POR 5 DIAS</t>
  </si>
  <si>
    <t>APC</t>
  </si>
  <si>
    <t>JB0633022314</t>
  </si>
  <si>
    <t>0601/172</t>
  </si>
  <si>
    <t>CE-417/05</t>
  </si>
  <si>
    <t>Computadora Power Edge 6800 a 3.3 Ghz 8Mb  cache Xenon 667 Mhz</t>
  </si>
  <si>
    <t>Dell</t>
  </si>
  <si>
    <t>Power Edge 6800</t>
  </si>
  <si>
    <t>91D4891</t>
  </si>
  <si>
    <t>Dell Mexico, S.A.  de C.V.</t>
  </si>
  <si>
    <t>606415</t>
  </si>
  <si>
    <t>Cubo 6205</t>
  </si>
  <si>
    <t>Front Side Bus For Power Edge 6800</t>
  </si>
  <si>
    <t>Usb To PS2 Cable for Power Edge 3250/68X0  Customer Install</t>
  </si>
  <si>
    <t>Dell Mexico, S.A. de C.V.</t>
  </si>
  <si>
    <t>0609/2631</t>
  </si>
  <si>
    <t>CO-129/05</t>
  </si>
  <si>
    <t>HR4000 COMPOSITE-GRATING SPECTROMETER 200-1100NM, (HR4000CG-UV-NI).</t>
  </si>
  <si>
    <t>Ocean Optics</t>
  </si>
  <si>
    <t>HR 4000CG-UV-NIR</t>
  </si>
  <si>
    <t>HR4C550</t>
  </si>
  <si>
    <t>US BIOSOLUTIONS, INC</t>
  </si>
  <si>
    <t>BALANCED DEUTERIUM TUNGSTEN SOURCE 210-1700NM.1000HRS, (DH2000-BAL).</t>
  </si>
  <si>
    <t>400 MICRON FIBER, UV SOLAR-RESIST, 2 METERS, PREM GRADE, (QP400-2-SR).</t>
  </si>
  <si>
    <t>UV/VIS COLLIMATING LENS, (74-UV).</t>
  </si>
  <si>
    <t>NEAR-INFRARED FIBER OPTICS SPECTROMETER, INGAAS DETECTOR, (NIR-512).</t>
  </si>
  <si>
    <t>SLIT 5 MICRON, INSTALLED, (SLIT-5).</t>
  </si>
  <si>
    <t>MINIATURE TUNGSTEN HALOGEN SOURCE, 3100K-120V, (LS-1).</t>
  </si>
  <si>
    <t>LS1</t>
  </si>
  <si>
    <t>400 MICRON OPTICAL FIBER, VIS/NIR, 2 METERS, (QP400-2-VIS/NIR).</t>
  </si>
  <si>
    <t>VIS COLLIMATING LENS, (74-VIS).</t>
  </si>
  <si>
    <t>AD-1571/05</t>
  </si>
  <si>
    <t>PAGO GASTOS DE IMPORTACION POR EMBARQUE DEL PROVEEDOR US BIOSOLUTIONS</t>
  </si>
  <si>
    <t>BUFETE MEXICANO DE ADUANAS S.C.</t>
  </si>
  <si>
    <t>29102</t>
  </si>
  <si>
    <t>AD-1211/05</t>
  </si>
  <si>
    <t>REQ. GTO.  ANTICIPO GASTOS DE IMPORTACION</t>
  </si>
  <si>
    <t>111236-9</t>
  </si>
  <si>
    <t>0609/2617</t>
  </si>
  <si>
    <t>GTM-477/06</t>
  </si>
  <si>
    <t>GTM-673/06</t>
  </si>
  <si>
    <t>PLANTA DIESEL ELECTRICA DE 200 KW CON MOTOR CUMMINS MODELO 6CTAA8.3G3 Y GENERADOR NEWAGE STAMFORD, 220/127V. TABLERO 3100 OPERACIÓN AUTOMATICA  ACCESORIOS: 1 TANQUE DE 500 LTS. 1 SILECIADOR HOSPITAL DE 4" 1 BATERIA 140 AH 12 VOLTS 1 TUBO FLEXIBLE DE 4" 1 JGO. DE CABLES P/BATERIA 1 MANUAL DE OPERACION Y PARTES 4 AMORTIGUADORES VLM-3</t>
  </si>
  <si>
    <t>OTTO MOTORES</t>
  </si>
  <si>
    <t>6CTAA8.3G3</t>
  </si>
  <si>
    <t>466631165</t>
  </si>
  <si>
    <t>OTTOMOTORES, S.A. DE C.V.</t>
  </si>
  <si>
    <t>60397</t>
  </si>
  <si>
    <t>60657</t>
  </si>
  <si>
    <t>0609/2343</t>
  </si>
  <si>
    <t>GTM-112/06</t>
  </si>
  <si>
    <t>30% DE ANTICIPO, FABRICACION GRUA TORRE DE 2,000 KG DE CAPACIDAD EN LA PUNTA, 2,500 KG A 23M Y 3,00 KG A 20M.,RADIO MAXIMO 30,000MM., RECORRIDO MAXIMO 58,00MM., ALTURA 63,900MM TRANSPORTE Y MONTAJE.</t>
  </si>
  <si>
    <t>SEMIC, S.A. DE C.V.</t>
  </si>
  <si>
    <t>3033</t>
  </si>
  <si>
    <t>ATZIZINTLA</t>
  </si>
  <si>
    <t>GTM-202/06</t>
  </si>
  <si>
    <t>FABRICACION GRUA TORRE DE 2,000 KG DE CAPACIDAD EN LA PUNTA, 2,500 KG A 23M Y 3,00 KG A 20M.,RADIO MAXIMO 30,000MM., RECORRIDO MAXIMO 58,00MM., ALTURA 63,900MM TRANSPORTE Y MONTAJE.</t>
  </si>
  <si>
    <t>3057</t>
  </si>
  <si>
    <t>GTM/509/06</t>
  </si>
  <si>
    <t>SALDO POR CONCEPTO DE FABRICACION GRUA TORRE DE 2,000 KG DE CAPACIDAD EN LA PUNTA, 2,500 KG A 23M Y 3,000 KG A 20M.,RADIO MAXIMO 30,000MM., RECORRIDO MAXIMO 58,00MM., ALTURA 63,900MM TRANSPORTE Y MONTAJE.</t>
  </si>
  <si>
    <t>3126</t>
  </si>
  <si>
    <t>GTM-932/06</t>
  </si>
  <si>
    <t>Montacargas Nuevo Mca Nissan Modelo Platinum Capacidad 5000LBS, Motor Nissan</t>
  </si>
  <si>
    <t>Nissan</t>
  </si>
  <si>
    <t>Platinum</t>
  </si>
  <si>
    <t>PL02-003763</t>
  </si>
  <si>
    <t>Montacargas Cholula, S.A. de C.V.</t>
  </si>
  <si>
    <t>V000008</t>
  </si>
  <si>
    <t>Cerro la Negra GTM</t>
  </si>
  <si>
    <t>4 Cilindros, Dual Gas LP, Gasolina, FrenosHidrauicos, Volante Posiciones, Dirección</t>
  </si>
  <si>
    <t>A25WU</t>
  </si>
  <si>
    <t>Hidraulica, Asiento con Suspensión, Llantas Rudomaticas, Horquillas 42", Mastil Tri_</t>
  </si>
  <si>
    <t>plex, Lev max., Horq.  4.8Mts Mastil cont 2.15Mts , Elev Libre 1.50Mts</t>
  </si>
  <si>
    <t xml:space="preserve"> Fecha</t>
  </si>
  <si>
    <t>Tipo</t>
  </si>
  <si>
    <t>Numero</t>
  </si>
  <si>
    <t xml:space="preserve"> Solicitud</t>
  </si>
  <si>
    <t>Folio</t>
  </si>
  <si>
    <t>Cantidad</t>
  </si>
  <si>
    <t xml:space="preserve"> Descripción</t>
  </si>
  <si>
    <t>Marca</t>
  </si>
  <si>
    <t>Modelo</t>
  </si>
  <si>
    <t>No. De</t>
  </si>
  <si>
    <t>Costo</t>
  </si>
  <si>
    <t xml:space="preserve"> Proveedor</t>
  </si>
  <si>
    <t xml:space="preserve"> Factura</t>
  </si>
  <si>
    <t>Fecha</t>
  </si>
  <si>
    <t>Importe</t>
  </si>
  <si>
    <t>Iva</t>
  </si>
  <si>
    <t xml:space="preserve"> Inporte </t>
  </si>
  <si>
    <t xml:space="preserve"> Localización</t>
  </si>
  <si>
    <t>Poliza</t>
  </si>
  <si>
    <t>Recurso</t>
  </si>
  <si>
    <t>Cheque</t>
  </si>
  <si>
    <t>Inventario</t>
  </si>
  <si>
    <t xml:space="preserve"> Compra</t>
  </si>
  <si>
    <t>Asociado</t>
  </si>
  <si>
    <t>Pieza</t>
  </si>
  <si>
    <t>Serie</t>
  </si>
  <si>
    <t>Unitario</t>
  </si>
  <si>
    <t>Total</t>
  </si>
  <si>
    <t>Adquisición</t>
  </si>
  <si>
    <t>40809-5</t>
  </si>
  <si>
    <t>0605/137</t>
  </si>
  <si>
    <t>DC-141/06</t>
  </si>
  <si>
    <t>CAMION FORD F250 XL, CUSTOM 4X4, MODELO 2006, MOTOR V8 TRITON 4.6L. 220 H.P. TRANSMISION STD. 5 VELOCIDADES , AIRE ACONDICIONADO, RINES DE ACERO 16 Y LLANTAS P/245/75 R16 SL BSW,</t>
  </si>
  <si>
    <t>FORD</t>
  </si>
  <si>
    <t>2006</t>
  </si>
  <si>
    <t>3FTGF18W76MA27701</t>
  </si>
  <si>
    <t>AUTOS KINO, S.A. DE C.V.</t>
  </si>
  <si>
    <t>01286</t>
  </si>
  <si>
    <t>CANANEA SONORA</t>
  </si>
  <si>
    <t>0606/1801</t>
  </si>
  <si>
    <t>AD-703/06</t>
  </si>
  <si>
    <t>CAMIONETA DURANGO LIMITED, DE 4X 4, 5 PUERTAS,MOTOR O CILINDROS V 5.7 LTROS,2 VALVULAS DE INYECCION, P/7 PASAJEROS, 5 VELOCIDADES,INCENDIDO ELECTRONICO, DIRECION HIDRAULICA,DOBLE TRACCION,TANQUE DE COMBUSTIBLE 102 MTS. GASOLINA,SISTEMA DE FRENOS ANTIBLOQUEO,DISCO/DISCO,ENCENDIDO ELECTRONICO,7 PASAJEROS,PISO ALFONBRA,TAPETES ORIGINALES,ASIENTOS DELANTEROS Y TRASERA CON CINTURORES DE SEGURIDAD,ESPEJOS INTERIOR DIA/NOCHE,LLANTAS CON TAPONES DE AIRE,LLANTA DE REFACCION,TRINGULOS REFLECTORES Y EXTINGUIDOR.EN COLOR AZUL ATLANTIC.</t>
  </si>
  <si>
    <t>DOGE</t>
  </si>
  <si>
    <t>6F156047</t>
  </si>
  <si>
    <t>AUTOMOTRIZ REYES HUERTA, S.A. DE C.V.</t>
  </si>
  <si>
    <t>020230</t>
  </si>
  <si>
    <t>PARQUE VEICULAR</t>
  </si>
  <si>
    <t>0606/1802</t>
  </si>
  <si>
    <t>AD-704/06</t>
  </si>
  <si>
    <t>COMPRA DE UNA CAMIONETA CHRYSLER VOYAGER MOD. 2006 180 CF,MOTOR 3.3L,AUTOMATICA,4 VEL.TANQUE DE GASOLINA, 75 LITROS,TRACCION DELANTERA,DIRECCION HIDRAULICA,SUSPENSION DELANTERA ISO STRUT,BOLSAS DE AIRE,PARA CONDUCTOR Y PASAJERO DELANTERO,FRENOS DELANTEROS DE DISCO Y TRASEROS DE TAMBOR,SISTEMA DE AVISO DE APERTURA DE PUERTAS,AIRE ACONDICIONADO,ASIENTOS DE TELA,BOLSA GUARDA OBJETOS,RINES DE ACERO DE 15 PULGADAS,CONTROAL DE VELOCIDAD ELECTRONICO,SEGUROS ELECTRICOS PARA PUERTAS,VOLANTE DE POSICIONES,EXTINGUIDOR,SEÑALES TRINGULARES Y LLAVE DE CRUX,EN COLOR GRIS PLATA</t>
  </si>
  <si>
    <t>CHRYSLER VOYAGER</t>
  </si>
  <si>
    <t>1A4GJ25RX6B631487</t>
  </si>
  <si>
    <t>RIVERA APIZACO S.A. DE C.V.</t>
  </si>
  <si>
    <t>8809</t>
  </si>
  <si>
    <t>0606/1800</t>
  </si>
  <si>
    <t>GTM-460/06</t>
  </si>
  <si>
    <t>RAMM 400</t>
  </si>
  <si>
    <t>6G267152</t>
  </si>
  <si>
    <t>020231</t>
  </si>
  <si>
    <t>GTM</t>
  </si>
  <si>
    <t>6G267155</t>
  </si>
  <si>
    <t>020232</t>
  </si>
  <si>
    <t>0606/1889</t>
  </si>
  <si>
    <t>GTM-463/06</t>
  </si>
  <si>
    <t>CAMIONETA FORD EXPEDICIÓN 4X4 MOD 2006, COLOR PLATA. MOTOR 5.4L -3 SOHC V8 TRANS. AUTOMATICA 4 VEL. C/ SOBREMA LLANTAS P26 /70R-17 T/TERRENO VELOCIMETRO EN SIST. METRICO PORTA PLACA DELENTERO</t>
  </si>
  <si>
    <t>FORD EXPEDICION</t>
  </si>
  <si>
    <t>1FMFU20586L- A54817</t>
  </si>
  <si>
    <t>AUTOMOTRIZ JALBRA, S.A. DE C.V.</t>
  </si>
  <si>
    <t>10104</t>
  </si>
  <si>
    <t>0607/1965</t>
  </si>
  <si>
    <t>16122A</t>
  </si>
  <si>
    <t>GTM-488/06</t>
  </si>
  <si>
    <t>2</t>
  </si>
  <si>
    <t>CARROCERIA SEMIMETALICA REFORZADA PARA CAMIONETA DE 3.5 TNS MISMA QUE INCLUYE ESTRUCTURA METALICA DE VARIOS CALIBRES, LARGUEROS EN CAL. 14 CARGADORES EN CAL. 12, LATERALES Y ESTACAS EN CAL. 14, FORRADA EN MADERA DE TIPO PINO 3/4 CERRADA TOTALMENTE A LA ALTURA DE 1MT, FRENTES Y LATERALES FIJOS DOS PUERTAS ABATIBLES TRASERAS</t>
  </si>
  <si>
    <t>241710</t>
  </si>
  <si>
    <t>16123A</t>
  </si>
  <si>
    <t>RAM 4000 CHASIS CABINA, 2 PUERTAS, MOTOR 5,855 CC, 5.7 LTROS 8 CILINDROS Y OHC CON DOS VALVULAS POR CILINDRO, TORQUE 330 HP HP 44,800, 375 IB@ 4.200. TRACCION TRASERA, TRANSMISION MANUAL 5 VELOCIDADES O MAS, DIRECCION HIDRAHULICA, TANQUE DE 133 LTS. GASOLINA, 4 FRENOS DE DISCO 4, VENTILADOS, ENCENDIDO ELECTRONICO, 3 PASAJEROS, ALFOMBRA, TAPETES ORIGINALES, ASIENTOS CON CINTURONES DE SEGURIDAD EN TELA, ESPEJOS EXTERIOR DERECHO/IZQUIERDO, LLANTAS CONVENCIONAL, EQUIPAMIENTO DE FABRICA, BOLSAS DE AIRE, LLANTA DE REFACCION, TRIANGULOS REFLECTORES, EXTINGUIDOR. (COLOR  BLANCA)</t>
  </si>
  <si>
    <t>RAM 4000 CHASIS CABINA, 2 PUERTAS, MOTOR 5,855 CC, 5.7 LTROS 8 CILINDROS Y OHC CON DOS VALVULAS POR CILINDRO, TORQUE 330 HP HP 44,800, 375 IB@ 4.200. TRACCION TRASERA, TRANSMISION MANUAL 5 VELOCIDADES O MAS, DIRECCION HIDRAHULICA, TANQUE DE 133 LTS. GASOLINA, 4 FRENOS DE DISCO 4, VENTILADOS, ENCENDIDO ELECTRONICO, 3 PASAJEROS, ALFOMBRA, TAPETES ORIGINALES, ASIENTOS CON CINTURONES DE SEGURIDAD EN TELA, ESPEJOS EXTERIOR DERECHO/IZQUIERDO, LLANTAS CONVENCIONAL, EQUIPAMIENTO DE FABRICA, BOLSAS DE AIRE, LLANTA DE REFACCION, TRIANGULOS REFLECTORES, EXTINGUIDOR. (COLOR PLATA )</t>
  </si>
  <si>
    <t>transporte</t>
  </si>
  <si>
    <t>10311-CALCULO</t>
  </si>
  <si>
    <t>10307 LABORATORIO</t>
  </si>
  <si>
    <t>Sistema de Mediciones Criticas</t>
  </si>
  <si>
    <t>10315 Maquinaria</t>
  </si>
  <si>
    <t>Lab. de Nanoelectronica</t>
  </si>
  <si>
    <t>Lab. Diseño Mecanico</t>
  </si>
  <si>
    <t>CS COMPUTACIONALES</t>
  </si>
  <si>
    <t>INVENTARIOS DADOS DE ALTA EN EL SISTEMA SABA (SISTEMA DE ADMINISTRACION DE BIENES ASEGURABLES) EN LA PAGINA www.bienes.hacienda.gob.mx</t>
  </si>
  <si>
    <t>TOTAL EQ. DE LAB.:</t>
  </si>
  <si>
    <t>TOTAL CALCULO ELEC.</t>
  </si>
  <si>
    <t>TOTAL MAQUINARIA:</t>
  </si>
  <si>
    <t>TOTAL EQ. DE TRANSPORTE</t>
  </si>
  <si>
    <t>BIENES DADOS DE ALTA</t>
  </si>
  <si>
    <t>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</si>
</sst>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80A]#,##0.00"/>
    <numFmt numFmtId="166" formatCode="[$$-80A]#,##0.00;[Red]\-[$$-80A]#,##0.00"/>
    <numFmt numFmtId="167" formatCode="[$-C0A]dd\-mmm\-yy;@"/>
    <numFmt numFmtId="168" formatCode="d\-mmm\-yy"/>
  </numFmts>
  <fonts count="33">
    <font>
      <sz val="11"/>
      <color indexed="8"/>
      <name val="Calibri"/>
      <family val="2"/>
    </font>
    <font>
      <sz val="9"/>
      <name val="Arial"/>
      <family val="2"/>
    </font>
    <font>
      <sz val="9"/>
      <color indexed="8"/>
      <name val="Arial"/>
      <family val="2"/>
    </font>
    <font>
      <sz val="8"/>
      <color indexed="8"/>
      <name val="Arial"/>
      <family val="2"/>
    </font>
    <font>
      <sz val="7"/>
      <color indexed="8"/>
      <name val="Arial"/>
      <family val="2"/>
    </font>
    <font>
      <i/>
      <sz val="9"/>
      <name val="Arial"/>
      <family val="2"/>
    </font>
    <font>
      <sz val="9"/>
      <color indexed="10"/>
      <name val="Arial"/>
      <family val="2"/>
    </font>
    <font>
      <sz val="9"/>
      <color indexed="48"/>
      <name val="Arial"/>
      <family val="2"/>
    </font>
    <font>
      <sz val="8"/>
      <name val="Arial"/>
      <family val="2"/>
    </font>
    <font>
      <i/>
      <sz val="9"/>
      <color indexed="48"/>
      <name val="Arial"/>
      <family val="2"/>
    </font>
    <font>
      <sz val="8"/>
      <color indexed="48"/>
      <name val="Arial"/>
      <family val="2"/>
    </font>
    <font>
      <sz val="9"/>
      <color indexed="12"/>
      <name val="Arial"/>
      <family val="2"/>
    </font>
    <font>
      <i/>
      <sz val="9"/>
      <color indexed="12"/>
      <name val="Arial"/>
      <family val="2"/>
    </font>
    <font>
      <sz val="8"/>
      <color indexed="12"/>
      <name val="Arial"/>
      <family val="2"/>
    </font>
    <font>
      <i/>
      <sz val="8"/>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style="thick"/>
      <right style="thin"/>
      <top>
        <color indexed="63"/>
      </top>
      <bottom>
        <color indexed="63"/>
      </bottom>
    </border>
    <border>
      <left style="thin"/>
      <right>
        <color indexed="63"/>
      </right>
      <top>
        <color indexed="63"/>
      </top>
      <bottom>
        <color indexed="63"/>
      </bottom>
    </border>
    <border>
      <left style="thick"/>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color indexed="12"/>
      </left>
      <right style="thin">
        <color indexed="12"/>
      </right>
      <top style="thin">
        <color indexed="12"/>
      </top>
      <bottom>
        <color indexed="63"/>
      </bottom>
    </border>
    <border>
      <left style="thick">
        <color indexed="12"/>
      </left>
      <right style="thin">
        <color indexed="12"/>
      </right>
      <top>
        <color indexed="63"/>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ck">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color indexed="63"/>
      </right>
      <top>
        <color indexed="63"/>
      </top>
      <bottom style="thin">
        <color indexed="12"/>
      </bottom>
    </border>
    <border>
      <left style="thin">
        <color indexed="48"/>
      </left>
      <right style="thin">
        <color indexed="48"/>
      </right>
      <top>
        <color indexed="63"/>
      </top>
      <bottom>
        <color indexed="63"/>
      </bottom>
    </border>
    <border>
      <left style="thin">
        <color indexed="48"/>
      </left>
      <right style="thin">
        <color indexed="48"/>
      </right>
      <top>
        <color indexed="63"/>
      </top>
      <bottom style="thin">
        <color indexed="12"/>
      </bottom>
    </border>
    <border>
      <left style="thick"/>
      <right style="thin"/>
      <top style="thin"/>
      <bottom>
        <color indexed="63"/>
      </bottom>
    </border>
    <border>
      <left style="thin">
        <color indexed="12"/>
      </left>
      <right style="thin">
        <color indexed="12"/>
      </right>
      <top style="thin">
        <color indexed="12"/>
      </top>
      <bottom style="thin">
        <color indexed="12"/>
      </bottom>
    </border>
    <border>
      <left style="thick"/>
      <right style="thin"/>
      <top style="thick"/>
      <bottom>
        <color indexed="63"/>
      </bottom>
    </border>
    <border>
      <left>
        <color indexed="63"/>
      </left>
      <right style="thin"/>
      <top style="thick"/>
      <bottom>
        <color indexed="63"/>
      </bottom>
    </border>
    <border>
      <left style="thin"/>
      <right style="thin"/>
      <top style="thick"/>
      <bottom>
        <color indexed="63"/>
      </bottom>
    </border>
    <border>
      <left style="thick"/>
      <right style="thin"/>
      <top>
        <color indexed="63"/>
      </top>
      <bottom style="thick"/>
    </border>
    <border>
      <left>
        <color indexed="63"/>
      </left>
      <right style="thin"/>
      <top>
        <color indexed="63"/>
      </top>
      <bottom style="thick"/>
    </border>
    <border>
      <left style="thin"/>
      <right style="thin"/>
      <top>
        <color indexed="63"/>
      </top>
      <bottom style="thick"/>
    </border>
    <border>
      <left style="thick"/>
      <right style="thin"/>
      <top style="thin"/>
      <bottom style="thin"/>
    </border>
    <border>
      <left style="thick">
        <color indexed="12"/>
      </left>
      <right style="thin">
        <color indexed="12"/>
      </right>
      <top style="thin">
        <color indexed="12"/>
      </top>
      <bottom>
        <color indexed="63"/>
      </bottom>
    </border>
    <border>
      <left style="thin"/>
      <right>
        <color indexed="63"/>
      </right>
      <top style="thin"/>
      <bottom>
        <color indexed="63"/>
      </bottom>
    </border>
    <border>
      <left style="thin">
        <color indexed="12"/>
      </left>
      <right style="thin"/>
      <top style="thin">
        <color indexed="12"/>
      </top>
      <bottom>
        <color indexed="63"/>
      </bottom>
    </border>
    <border>
      <left style="thin">
        <color indexed="12"/>
      </left>
      <right style="thin"/>
      <top>
        <color indexed="63"/>
      </top>
      <bottom>
        <color indexed="63"/>
      </bottom>
    </border>
    <border>
      <left style="thin">
        <color indexed="12"/>
      </left>
      <right style="thin"/>
      <top>
        <color indexed="63"/>
      </top>
      <bottom style="thin">
        <color indexed="1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0" fontId="2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396">
    <xf numFmtId="0" fontId="0" fillId="0" borderId="0" xfId="0" applyAlignment="1">
      <alignment/>
    </xf>
    <xf numFmtId="15" fontId="1" fillId="0" borderId="10"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1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1" xfId="0" applyNumberFormat="1" applyFont="1" applyFill="1" applyBorder="1" applyAlignment="1">
      <alignment horizontal="left"/>
    </xf>
    <xf numFmtId="164" fontId="1" fillId="0" borderId="11" xfId="0" applyNumberFormat="1" applyFont="1" applyFill="1" applyBorder="1" applyAlignment="1">
      <alignment horizontal="right"/>
    </xf>
    <xf numFmtId="164" fontId="1" fillId="0" borderId="11" xfId="0" applyNumberFormat="1" applyFont="1" applyFill="1" applyBorder="1" applyAlignment="1">
      <alignment/>
    </xf>
    <xf numFmtId="15" fontId="1" fillId="0" borderId="11" xfId="0" applyNumberFormat="1" applyFont="1" applyFill="1" applyBorder="1" applyAlignment="1">
      <alignment horizontal="center"/>
    </xf>
    <xf numFmtId="165" fontId="1" fillId="0" borderId="11" xfId="0" applyNumberFormat="1" applyFont="1" applyFill="1" applyBorder="1" applyAlignment="1">
      <alignment horizontal="right"/>
    </xf>
    <xf numFmtId="15" fontId="1" fillId="0" borderId="12" xfId="0" applyNumberFormat="1" applyFont="1" applyFill="1" applyBorder="1" applyAlignment="1">
      <alignment horizontal="center"/>
    </xf>
    <xf numFmtId="0" fontId="1" fillId="0" borderId="11" xfId="0" applyFont="1" applyFill="1" applyBorder="1" applyAlignment="1">
      <alignment horizontal="left"/>
    </xf>
    <xf numFmtId="49" fontId="1" fillId="0" borderId="13" xfId="0" applyNumberFormat="1" applyFont="1" applyFill="1" applyBorder="1" applyAlignment="1">
      <alignment horizontal="center"/>
    </xf>
    <xf numFmtId="15" fontId="1" fillId="0" borderId="11" xfId="0" applyNumberFormat="1" applyFont="1" applyFill="1" applyBorder="1" applyAlignment="1">
      <alignment horizontal="left"/>
    </xf>
    <xf numFmtId="166" fontId="1" fillId="0" borderId="11" xfId="0" applyNumberFormat="1" applyFont="1" applyFill="1" applyBorder="1" applyAlignment="1">
      <alignment horizontal="right"/>
    </xf>
    <xf numFmtId="0" fontId="1" fillId="0" borderId="11" xfId="0" applyFont="1" applyFill="1" applyBorder="1" applyAlignment="1">
      <alignment horizontal="center"/>
    </xf>
    <xf numFmtId="49" fontId="1" fillId="0" borderId="11" xfId="0" applyNumberFormat="1" applyFont="1" applyFill="1" applyBorder="1" applyAlignment="1">
      <alignment/>
    </xf>
    <xf numFmtId="164" fontId="1" fillId="0" borderId="11" xfId="0" applyNumberFormat="1" applyFont="1" applyFill="1" applyBorder="1" applyAlignment="1">
      <alignment horizontal="left"/>
    </xf>
    <xf numFmtId="0" fontId="2" fillId="0" borderId="0" xfId="0" applyFont="1" applyAlignment="1">
      <alignment wrapText="1"/>
    </xf>
    <xf numFmtId="15" fontId="1" fillId="0" borderId="14" xfId="0" applyNumberFormat="1" applyFont="1" applyFill="1" applyBorder="1" applyAlignment="1">
      <alignment horizontal="center"/>
    </xf>
    <xf numFmtId="15" fontId="1" fillId="0" borderId="15" xfId="0" applyNumberFormat="1" applyFont="1" applyFill="1" applyBorder="1" applyAlignment="1">
      <alignment horizontal="center"/>
    </xf>
    <xf numFmtId="0"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8" xfId="0" applyFont="1" applyFill="1" applyBorder="1" applyAlignment="1">
      <alignment/>
    </xf>
    <xf numFmtId="164" fontId="1" fillId="0" borderId="17" xfId="0" applyNumberFormat="1" applyFont="1" applyFill="1" applyBorder="1" applyAlignment="1">
      <alignment horizontal="right"/>
    </xf>
    <xf numFmtId="49" fontId="1" fillId="0" borderId="17" xfId="0" applyNumberFormat="1" applyFont="1" applyFill="1" applyBorder="1" applyAlignment="1">
      <alignment horizontal="left"/>
    </xf>
    <xf numFmtId="15" fontId="1" fillId="0" borderId="17" xfId="0" applyNumberFormat="1" applyFont="1" applyFill="1" applyBorder="1" applyAlignment="1">
      <alignment horizontal="center"/>
    </xf>
    <xf numFmtId="166" fontId="1" fillId="0" borderId="17" xfId="0" applyNumberFormat="1" applyFont="1" applyFill="1" applyBorder="1" applyAlignment="1">
      <alignment horizontal="right"/>
    </xf>
    <xf numFmtId="15" fontId="1" fillId="0" borderId="19" xfId="0" applyNumberFormat="1" applyFont="1" applyFill="1" applyBorder="1" applyAlignment="1">
      <alignment horizontal="center"/>
    </xf>
    <xf numFmtId="0"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0" xfId="0" applyNumberFormat="1" applyFont="1" applyFill="1" applyBorder="1" applyAlignment="1">
      <alignment horizontal="left"/>
    </xf>
    <xf numFmtId="164" fontId="1" fillId="0" borderId="20" xfId="0" applyNumberFormat="1" applyFont="1" applyFill="1" applyBorder="1" applyAlignment="1">
      <alignment horizontal="right"/>
    </xf>
    <xf numFmtId="15" fontId="1" fillId="0" borderId="20" xfId="0" applyNumberFormat="1" applyFont="1" applyFill="1" applyBorder="1" applyAlignment="1">
      <alignment horizontal="center"/>
    </xf>
    <xf numFmtId="165" fontId="1" fillId="0" borderId="20" xfId="0" applyNumberFormat="1" applyFont="1" applyFill="1" applyBorder="1" applyAlignment="1">
      <alignment horizontal="right"/>
    </xf>
    <xf numFmtId="15" fontId="1" fillId="0" borderId="12" xfId="0" applyNumberFormat="1" applyFont="1" applyFill="1" applyBorder="1" applyAlignment="1">
      <alignment horizontal="center" vertical="center"/>
    </xf>
    <xf numFmtId="15" fontId="1" fillId="0" borderId="1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0" xfId="0" applyNumberFormat="1" applyFont="1" applyFill="1" applyBorder="1" applyAlignment="1">
      <alignment horizontal="left"/>
    </xf>
    <xf numFmtId="0" fontId="4" fillId="0" borderId="21" xfId="0" applyFont="1" applyBorder="1" applyAlignment="1">
      <alignment/>
    </xf>
    <xf numFmtId="49" fontId="1" fillId="0" borderId="11" xfId="0" applyNumberFormat="1" applyFont="1" applyFill="1" applyBorder="1" applyAlignment="1">
      <alignment horizontal="center" wrapText="1"/>
    </xf>
    <xf numFmtId="164" fontId="5" fillId="0" borderId="11" xfId="0" applyNumberFormat="1" applyFont="1" applyFill="1" applyBorder="1" applyAlignment="1">
      <alignment/>
    </xf>
    <xf numFmtId="0" fontId="1" fillId="0" borderId="0" xfId="0" applyFont="1" applyAlignment="1">
      <alignment/>
    </xf>
    <xf numFmtId="0" fontId="1" fillId="0" borderId="17" xfId="0" applyNumberFormat="1" applyFont="1" applyFill="1" applyBorder="1" applyAlignment="1">
      <alignment horizontal="center"/>
    </xf>
    <xf numFmtId="49" fontId="1" fillId="0" borderId="17" xfId="0" applyNumberFormat="1" applyFont="1" applyFill="1" applyBorder="1" applyAlignment="1">
      <alignment horizontal="center" wrapText="1"/>
    </xf>
    <xf numFmtId="0" fontId="2" fillId="0" borderId="18" xfId="0" applyFont="1" applyBorder="1" applyAlignment="1">
      <alignment wrapText="1"/>
    </xf>
    <xf numFmtId="164" fontId="1" fillId="0" borderId="17" xfId="0" applyNumberFormat="1" applyFont="1" applyFill="1" applyBorder="1" applyAlignment="1">
      <alignment/>
    </xf>
    <xf numFmtId="49" fontId="1" fillId="0" borderId="15" xfId="0" applyNumberFormat="1" applyFont="1" applyFill="1" applyBorder="1" applyAlignment="1">
      <alignment horizontal="left"/>
    </xf>
    <xf numFmtId="165" fontId="1" fillId="0" borderId="17" xfId="0" applyNumberFormat="1" applyFont="1" applyFill="1" applyBorder="1" applyAlignment="1">
      <alignment horizontal="right"/>
    </xf>
    <xf numFmtId="0" fontId="1" fillId="0" borderId="11" xfId="0" applyNumberFormat="1" applyFont="1" applyFill="1" applyBorder="1" applyAlignment="1">
      <alignment horizontal="center"/>
    </xf>
    <xf numFmtId="0" fontId="2" fillId="0" borderId="0" xfId="0" applyFont="1" applyBorder="1" applyAlignment="1">
      <alignment wrapText="1"/>
    </xf>
    <xf numFmtId="0" fontId="2" fillId="0" borderId="18" xfId="0" applyFont="1" applyBorder="1" applyAlignment="1">
      <alignment/>
    </xf>
    <xf numFmtId="164" fontId="5" fillId="0" borderId="17" xfId="0" applyNumberFormat="1" applyFont="1" applyFill="1" applyBorder="1" applyAlignment="1">
      <alignment/>
    </xf>
    <xf numFmtId="0" fontId="2" fillId="0" borderId="0" xfId="0" applyFont="1" applyBorder="1" applyAlignment="1">
      <alignment/>
    </xf>
    <xf numFmtId="0" fontId="1" fillId="0" borderId="0" xfId="0" applyFont="1" applyFill="1" applyBorder="1" applyAlignment="1">
      <alignment horizontal="center"/>
    </xf>
    <xf numFmtId="0" fontId="2" fillId="0" borderId="0" xfId="0" applyFont="1" applyFill="1" applyBorder="1" applyAlignment="1">
      <alignment/>
    </xf>
    <xf numFmtId="49" fontId="1" fillId="0" borderId="11" xfId="0" applyNumberFormat="1" applyFont="1" applyFill="1" applyBorder="1" applyAlignment="1">
      <alignment horizontal="left" wrapText="1"/>
    </xf>
    <xf numFmtId="0" fontId="1" fillId="0" borderId="17" xfId="0" applyFont="1" applyFill="1" applyBorder="1" applyAlignment="1">
      <alignment/>
    </xf>
    <xf numFmtId="49" fontId="1" fillId="0" borderId="17" xfId="0" applyNumberFormat="1" applyFont="1" applyFill="1" applyBorder="1" applyAlignment="1">
      <alignment horizontal="left" wrapText="1"/>
    </xf>
    <xf numFmtId="49" fontId="1" fillId="0" borderId="17" xfId="0" applyNumberFormat="1" applyFont="1" applyFill="1" applyBorder="1" applyAlignment="1">
      <alignment/>
    </xf>
    <xf numFmtId="15" fontId="1" fillId="0" borderId="22" xfId="0" applyNumberFormat="1" applyFont="1" applyFill="1" applyBorder="1" applyAlignment="1">
      <alignment horizontal="center"/>
    </xf>
    <xf numFmtId="0"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3" fillId="0" borderId="24"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3" xfId="0" applyFont="1" applyFill="1" applyBorder="1" applyAlignment="1">
      <alignment horizontal="center" vertical="top" wrapText="1"/>
    </xf>
    <xf numFmtId="164" fontId="1" fillId="0" borderId="23" xfId="0" applyNumberFormat="1" applyFont="1" applyFill="1" applyBorder="1" applyAlignment="1">
      <alignment horizontal="right"/>
    </xf>
    <xf numFmtId="49" fontId="1" fillId="0" borderId="23" xfId="0" applyNumberFormat="1" applyFont="1" applyFill="1" applyBorder="1" applyAlignment="1">
      <alignment horizontal="left"/>
    </xf>
    <xf numFmtId="15" fontId="1" fillId="0" borderId="23" xfId="0" applyNumberFormat="1" applyFont="1" applyFill="1" applyBorder="1" applyAlignment="1">
      <alignment horizontal="center"/>
    </xf>
    <xf numFmtId="164" fontId="3" fillId="0" borderId="23" xfId="0" applyNumberFormat="1" applyFont="1" applyFill="1" applyBorder="1" applyAlignment="1">
      <alignment horizontal="right" vertical="top" wrapText="1"/>
    </xf>
    <xf numFmtId="0" fontId="1" fillId="0" borderId="0" xfId="0" applyFont="1" applyFill="1" applyAlignment="1">
      <alignment/>
    </xf>
    <xf numFmtId="0" fontId="3" fillId="0" borderId="24" xfId="0" applyFont="1" applyBorder="1" applyAlignment="1">
      <alignment wrapText="1"/>
    </xf>
    <xf numFmtId="0" fontId="3" fillId="0" borderId="20" xfId="0" applyFont="1" applyFill="1" applyBorder="1" applyAlignment="1">
      <alignment horizontal="left" vertical="top" wrapText="1"/>
    </xf>
    <xf numFmtId="0" fontId="3" fillId="0" borderId="11" xfId="0" applyFont="1" applyFill="1" applyBorder="1" applyAlignment="1">
      <alignment horizontal="left" wrapText="1"/>
    </xf>
    <xf numFmtId="0" fontId="3" fillId="0" borderId="11" xfId="0" applyFont="1" applyFill="1" applyBorder="1" applyAlignment="1">
      <alignment horizontal="center" wrapText="1"/>
    </xf>
    <xf numFmtId="4" fontId="1" fillId="0" borderId="20" xfId="0" applyNumberFormat="1" applyFont="1" applyFill="1" applyBorder="1" applyAlignment="1">
      <alignment horizontal="right"/>
    </xf>
    <xf numFmtId="164" fontId="3" fillId="0" borderId="23" xfId="0" applyNumberFormat="1" applyFont="1" applyFill="1" applyBorder="1" applyAlignment="1">
      <alignment horizontal="right" wrapText="1"/>
    </xf>
    <xf numFmtId="0" fontId="3" fillId="0" borderId="23" xfId="0" applyFont="1" applyFill="1" applyBorder="1" applyAlignment="1">
      <alignment horizontal="center" wrapText="1"/>
    </xf>
    <xf numFmtId="4" fontId="5" fillId="0" borderId="23" xfId="0" applyNumberFormat="1" applyFont="1" applyFill="1" applyBorder="1" applyAlignment="1">
      <alignment horizontal="right"/>
    </xf>
    <xf numFmtId="0" fontId="3" fillId="0" borderId="18" xfId="0" applyFont="1" applyBorder="1" applyAlignment="1">
      <alignment wrapText="1"/>
    </xf>
    <xf numFmtId="0" fontId="3" fillId="0" borderId="17" xfId="0" applyFont="1" applyFill="1" applyBorder="1" applyAlignment="1">
      <alignment horizontal="left" vertical="top" wrapText="1"/>
    </xf>
    <xf numFmtId="0" fontId="3" fillId="0" borderId="17" xfId="0" applyFont="1" applyFill="1" applyBorder="1" applyAlignment="1">
      <alignment horizontal="left" wrapText="1"/>
    </xf>
    <xf numFmtId="4" fontId="1" fillId="0" borderId="17" xfId="0" applyNumberFormat="1" applyFont="1" applyFill="1" applyBorder="1" applyAlignment="1">
      <alignment horizontal="right"/>
    </xf>
    <xf numFmtId="15" fontId="1" fillId="0" borderId="25" xfId="0" applyNumberFormat="1" applyFont="1" applyFill="1" applyBorder="1" applyAlignment="1">
      <alignment horizontal="center"/>
    </xf>
    <xf numFmtId="49" fontId="1" fillId="0" borderId="25" xfId="0" applyNumberFormat="1" applyFont="1" applyFill="1" applyBorder="1" applyAlignment="1">
      <alignment horizontal="center"/>
    </xf>
    <xf numFmtId="164" fontId="5" fillId="0" borderId="25" xfId="0" applyNumberFormat="1" applyFont="1" applyFill="1" applyBorder="1" applyAlignment="1">
      <alignment horizontal="right"/>
    </xf>
    <xf numFmtId="164" fontId="1" fillId="0" borderId="25" xfId="0" applyNumberFormat="1" applyFont="1" applyFill="1" applyBorder="1" applyAlignment="1">
      <alignment/>
    </xf>
    <xf numFmtId="49" fontId="1" fillId="0" borderId="25" xfId="0" applyNumberFormat="1" applyFont="1" applyFill="1" applyBorder="1" applyAlignment="1">
      <alignment horizontal="left"/>
    </xf>
    <xf numFmtId="165" fontId="1" fillId="0" borderId="25" xfId="0" applyNumberFormat="1" applyFont="1" applyFill="1" applyBorder="1" applyAlignment="1">
      <alignment horizontal="right"/>
    </xf>
    <xf numFmtId="15" fontId="1" fillId="0" borderId="26" xfId="0" applyNumberFormat="1" applyFont="1" applyFill="1" applyBorder="1" applyAlignment="1">
      <alignment horizontal="center"/>
    </xf>
    <xf numFmtId="15" fontId="1" fillId="0" borderId="27"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7" xfId="0" applyFont="1" applyFill="1" applyBorder="1" applyAlignment="1">
      <alignment horizontal="center"/>
    </xf>
    <xf numFmtId="49" fontId="1" fillId="0" borderId="27" xfId="0" applyNumberFormat="1" applyFont="1" applyFill="1" applyBorder="1" applyAlignment="1">
      <alignment horizontal="center"/>
    </xf>
    <xf numFmtId="0" fontId="2" fillId="0" borderId="27" xfId="0" applyFont="1" applyFill="1" applyBorder="1" applyAlignment="1">
      <alignment wrapText="1"/>
    </xf>
    <xf numFmtId="164" fontId="1" fillId="0" borderId="27" xfId="0" applyNumberFormat="1" applyFont="1" applyFill="1" applyBorder="1" applyAlignment="1">
      <alignment/>
    </xf>
    <xf numFmtId="49" fontId="1" fillId="0" borderId="27" xfId="0" applyNumberFormat="1" applyFont="1" applyFill="1" applyBorder="1" applyAlignment="1">
      <alignment horizontal="left"/>
    </xf>
    <xf numFmtId="165" fontId="1" fillId="0" borderId="27" xfId="0" applyNumberFormat="1" applyFont="1" applyFill="1" applyBorder="1" applyAlignment="1">
      <alignment horizontal="right"/>
    </xf>
    <xf numFmtId="0" fontId="2" fillId="0" borderId="27" xfId="0" applyFont="1" applyFill="1" applyBorder="1" applyAlignment="1">
      <alignment/>
    </xf>
    <xf numFmtId="49" fontId="6" fillId="0" borderId="27" xfId="0" applyNumberFormat="1" applyFont="1" applyFill="1" applyBorder="1" applyAlignment="1">
      <alignment/>
    </xf>
    <xf numFmtId="164" fontId="5" fillId="0" borderId="27" xfId="0" applyNumberFormat="1" applyFont="1" applyFill="1" applyBorder="1" applyAlignment="1">
      <alignment horizontal="right"/>
    </xf>
    <xf numFmtId="15" fontId="1" fillId="0" borderId="28" xfId="0" applyNumberFormat="1" applyFont="1" applyFill="1" applyBorder="1" applyAlignment="1">
      <alignment horizontal="center"/>
    </xf>
    <xf numFmtId="0" fontId="1" fillId="0" borderId="28" xfId="0" applyNumberFormat="1" applyFont="1" applyFill="1" applyBorder="1" applyAlignment="1">
      <alignment horizontal="center"/>
    </xf>
    <xf numFmtId="49" fontId="1" fillId="0" borderId="28" xfId="0" applyNumberFormat="1" applyFont="1" applyFill="1" applyBorder="1" applyAlignment="1">
      <alignment horizontal="center"/>
    </xf>
    <xf numFmtId="0" fontId="2" fillId="0" borderId="28" xfId="0" applyFont="1" applyFill="1" applyBorder="1" applyAlignment="1">
      <alignment/>
    </xf>
    <xf numFmtId="164" fontId="1" fillId="0" borderId="28" xfId="0" applyNumberFormat="1" applyFont="1" applyFill="1" applyBorder="1" applyAlignment="1">
      <alignment horizontal="right"/>
    </xf>
    <xf numFmtId="164" fontId="1" fillId="0" borderId="28" xfId="0" applyNumberFormat="1" applyFont="1" applyFill="1" applyBorder="1" applyAlignment="1">
      <alignment/>
    </xf>
    <xf numFmtId="49" fontId="1" fillId="0" borderId="28" xfId="0" applyNumberFormat="1" applyFont="1" applyFill="1" applyBorder="1" applyAlignment="1">
      <alignment horizontal="left"/>
    </xf>
    <xf numFmtId="165" fontId="1" fillId="0" borderId="28" xfId="0" applyNumberFormat="1" applyFont="1" applyFill="1" applyBorder="1" applyAlignment="1">
      <alignment horizontal="right"/>
    </xf>
    <xf numFmtId="49" fontId="8" fillId="0" borderId="25" xfId="0" applyNumberFormat="1" applyFont="1" applyFill="1" applyBorder="1" applyAlignment="1">
      <alignment horizontal="left"/>
    </xf>
    <xf numFmtId="164" fontId="1" fillId="0" borderId="29" xfId="0" applyNumberFormat="1" applyFont="1" applyBorder="1" applyAlignment="1">
      <alignment/>
    </xf>
    <xf numFmtId="167" fontId="1" fillId="0" borderId="27" xfId="0" applyNumberFormat="1" applyFont="1" applyFill="1" applyBorder="1" applyAlignment="1">
      <alignment horizontal="center"/>
    </xf>
    <xf numFmtId="164" fontId="1" fillId="0" borderId="27" xfId="0" applyNumberFormat="1" applyFont="1" applyBorder="1" applyAlignment="1">
      <alignment/>
    </xf>
    <xf numFmtId="164" fontId="1" fillId="0" borderId="30" xfId="0" applyNumberFormat="1" applyFont="1" applyBorder="1" applyAlignment="1">
      <alignment/>
    </xf>
    <xf numFmtId="0" fontId="1" fillId="0" borderId="27" xfId="0" applyFont="1" applyBorder="1" applyAlignment="1">
      <alignment horizontal="center"/>
    </xf>
    <xf numFmtId="164" fontId="1" fillId="0" borderId="0" xfId="0" applyNumberFormat="1" applyFont="1" applyBorder="1" applyAlignment="1">
      <alignment/>
    </xf>
    <xf numFmtId="0" fontId="2" fillId="0" borderId="30" xfId="0" applyFont="1" applyBorder="1" applyAlignment="1">
      <alignment wrapText="1"/>
    </xf>
    <xf numFmtId="164" fontId="9" fillId="0" borderId="27" xfId="0" applyNumberFormat="1" applyFont="1" applyBorder="1" applyAlignment="1">
      <alignment/>
    </xf>
    <xf numFmtId="0" fontId="1" fillId="0" borderId="29" xfId="0" applyFont="1" applyBorder="1" applyAlignment="1">
      <alignment/>
    </xf>
    <xf numFmtId="0" fontId="1" fillId="0" borderId="27" xfId="0" applyFont="1" applyBorder="1" applyAlignment="1">
      <alignment/>
    </xf>
    <xf numFmtId="15" fontId="1" fillId="0" borderId="31" xfId="0" applyNumberFormat="1" applyFont="1" applyFill="1" applyBorder="1" applyAlignment="1">
      <alignment horizontal="center"/>
    </xf>
    <xf numFmtId="0" fontId="1" fillId="0" borderId="32" xfId="0" applyFont="1" applyBorder="1" applyAlignment="1">
      <alignment/>
    </xf>
    <xf numFmtId="0" fontId="1" fillId="0" borderId="28" xfId="0" applyFont="1" applyBorder="1" applyAlignment="1">
      <alignment/>
    </xf>
    <xf numFmtId="164" fontId="5" fillId="0" borderId="28" xfId="0" applyNumberFormat="1" applyFont="1" applyBorder="1" applyAlignment="1">
      <alignment/>
    </xf>
    <xf numFmtId="164" fontId="1" fillId="0" borderId="28" xfId="0" applyNumberFormat="1" applyFont="1" applyBorder="1" applyAlignment="1">
      <alignment/>
    </xf>
    <xf numFmtId="167" fontId="1" fillId="0" borderId="28" xfId="0" applyNumberFormat="1" applyFont="1" applyFill="1" applyBorder="1" applyAlignment="1">
      <alignment horizontal="center"/>
    </xf>
    <xf numFmtId="164" fontId="1" fillId="0" borderId="32" xfId="0" applyNumberFormat="1" applyFont="1" applyBorder="1" applyAlignment="1">
      <alignment/>
    </xf>
    <xf numFmtId="164" fontId="1" fillId="0" borderId="33" xfId="0" applyNumberFormat="1" applyFont="1" applyBorder="1" applyAlignment="1">
      <alignment/>
    </xf>
    <xf numFmtId="49" fontId="6" fillId="0" borderId="27" xfId="0" applyNumberFormat="1" applyFont="1" applyFill="1" applyBorder="1" applyAlignment="1">
      <alignment horizontal="center"/>
    </xf>
    <xf numFmtId="0" fontId="2" fillId="0" borderId="0" xfId="0" applyFont="1" applyAlignment="1">
      <alignment/>
    </xf>
    <xf numFmtId="0" fontId="3" fillId="0" borderId="0" xfId="0" applyFont="1" applyAlignment="1">
      <alignment/>
    </xf>
    <xf numFmtId="0" fontId="1" fillId="0" borderId="28" xfId="0" applyFont="1" applyBorder="1" applyAlignment="1">
      <alignment horizontal="center"/>
    </xf>
    <xf numFmtId="0" fontId="1" fillId="0" borderId="33" xfId="0" applyFont="1" applyBorder="1" applyAlignment="1">
      <alignment/>
    </xf>
    <xf numFmtId="0" fontId="1" fillId="0" borderId="34" xfId="0" applyFont="1" applyBorder="1" applyAlignment="1">
      <alignment/>
    </xf>
    <xf numFmtId="0" fontId="3" fillId="0" borderId="0" xfId="0" applyFont="1" applyAlignment="1">
      <alignment wrapText="1"/>
    </xf>
    <xf numFmtId="0" fontId="1" fillId="0" borderId="25" xfId="0" applyFont="1" applyBorder="1" applyAlignment="1">
      <alignment horizontal="left"/>
    </xf>
    <xf numFmtId="0" fontId="1" fillId="0" borderId="30" xfId="0" applyFont="1" applyBorder="1" applyAlignment="1">
      <alignment horizontal="center"/>
    </xf>
    <xf numFmtId="167" fontId="1" fillId="0" borderId="27" xfId="0" applyNumberFormat="1" applyFont="1" applyBorder="1" applyAlignment="1">
      <alignment/>
    </xf>
    <xf numFmtId="0" fontId="6" fillId="0" borderId="33" xfId="0" applyFont="1" applyBorder="1" applyAlignment="1">
      <alignment/>
    </xf>
    <xf numFmtId="167" fontId="1" fillId="0" borderId="28" xfId="0" applyNumberFormat="1" applyFont="1" applyBorder="1" applyAlignment="1">
      <alignment/>
    </xf>
    <xf numFmtId="167" fontId="1" fillId="0" borderId="11" xfId="0" applyNumberFormat="1" applyFont="1" applyFill="1" applyBorder="1" applyAlignment="1">
      <alignment horizontal="center"/>
    </xf>
    <xf numFmtId="0" fontId="1" fillId="0" borderId="30" xfId="0" applyFont="1" applyBorder="1" applyAlignment="1">
      <alignment/>
    </xf>
    <xf numFmtId="49" fontId="1" fillId="0" borderId="29" xfId="0" applyNumberFormat="1" applyFont="1" applyFill="1" applyBorder="1" applyAlignment="1">
      <alignment horizontal="center"/>
    </xf>
    <xf numFmtId="0" fontId="1" fillId="0" borderId="35" xfId="0" applyFont="1" applyBorder="1" applyAlignment="1">
      <alignment/>
    </xf>
    <xf numFmtId="0" fontId="1" fillId="0" borderId="35" xfId="0" applyFont="1" applyBorder="1" applyAlignment="1">
      <alignment horizontal="center"/>
    </xf>
    <xf numFmtId="0" fontId="1" fillId="0" borderId="36" xfId="0" applyFont="1" applyBorder="1" applyAlignment="1">
      <alignment/>
    </xf>
    <xf numFmtId="49" fontId="1" fillId="0" borderId="20" xfId="0" applyNumberFormat="1" applyFont="1" applyBorder="1" applyAlignment="1">
      <alignment horizontal="center"/>
    </xf>
    <xf numFmtId="49" fontId="1" fillId="0" borderId="11" xfId="0" applyNumberFormat="1" applyFont="1" applyBorder="1" applyAlignment="1">
      <alignment horizontal="center"/>
    </xf>
    <xf numFmtId="164" fontId="1" fillId="0" borderId="11" xfId="0" applyNumberFormat="1" applyFont="1" applyBorder="1" applyAlignment="1">
      <alignment/>
    </xf>
    <xf numFmtId="49" fontId="8" fillId="0" borderId="11" xfId="0" applyNumberFormat="1" applyFont="1" applyFill="1" applyBorder="1" applyAlignment="1">
      <alignment horizontal="center"/>
    </xf>
    <xf numFmtId="0" fontId="1" fillId="0" borderId="13" xfId="0" applyFont="1" applyFill="1" applyBorder="1" applyAlignment="1">
      <alignment horizontal="center"/>
    </xf>
    <xf numFmtId="15"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0" fontId="0" fillId="0" borderId="11" xfId="0"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0" fillId="0" borderId="11" xfId="0" applyBorder="1" applyAlignment="1">
      <alignment/>
    </xf>
    <xf numFmtId="164" fontId="0" fillId="0" borderId="11" xfId="0" applyNumberFormat="1" applyBorder="1" applyAlignment="1">
      <alignment/>
    </xf>
    <xf numFmtId="0" fontId="0" fillId="0" borderId="0" xfId="0" applyBorder="1" applyAlignment="1">
      <alignment/>
    </xf>
    <xf numFmtId="0" fontId="8" fillId="0" borderId="11" xfId="0" applyFont="1" applyBorder="1" applyAlignment="1">
      <alignment/>
    </xf>
    <xf numFmtId="1" fontId="1" fillId="0" borderId="11" xfId="0" applyNumberFormat="1" applyFont="1" applyFill="1" applyBorder="1" applyAlignment="1">
      <alignment horizontal="center" vertical="center"/>
    </xf>
    <xf numFmtId="0" fontId="3" fillId="0" borderId="0" xfId="0" applyFont="1" applyBorder="1" applyAlignment="1">
      <alignment horizontal="left" vertical="top" wrapText="1" readingOrder="1"/>
    </xf>
    <xf numFmtId="0" fontId="3" fillId="0" borderId="11" xfId="0" applyFont="1" applyBorder="1" applyAlignment="1">
      <alignment horizontal="left" vertical="top" wrapText="1" readingOrder="1"/>
    </xf>
    <xf numFmtId="15" fontId="0" fillId="0" borderId="11" xfId="0" applyNumberFormat="1" applyBorder="1" applyAlignment="1">
      <alignment horizontal="center"/>
    </xf>
    <xf numFmtId="164" fontId="12" fillId="0" borderId="11" xfId="0" applyNumberFormat="1" applyFont="1" applyFill="1" applyBorder="1" applyAlignment="1">
      <alignment/>
    </xf>
    <xf numFmtId="15" fontId="1" fillId="0" borderId="14" xfId="0" applyNumberFormat="1" applyFont="1" applyFill="1" applyBorder="1" applyAlignment="1">
      <alignment horizontal="center" vertical="center"/>
    </xf>
    <xf numFmtId="15" fontId="1" fillId="0" borderId="15"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1" fontId="1" fillId="0" borderId="17" xfId="0" applyNumberFormat="1" applyFont="1" applyFill="1" applyBorder="1" applyAlignment="1">
      <alignment horizontal="center" vertical="center"/>
    </xf>
    <xf numFmtId="0" fontId="3" fillId="0" borderId="16" xfId="0" applyFont="1" applyBorder="1" applyAlignment="1">
      <alignment wrapText="1"/>
    </xf>
    <xf numFmtId="0" fontId="3" fillId="0" borderId="17" xfId="0" applyFont="1" applyBorder="1" applyAlignment="1">
      <alignment horizontal="left" vertical="top" wrapText="1" readingOrder="1"/>
    </xf>
    <xf numFmtId="0" fontId="3" fillId="0" borderId="18" xfId="0" applyFont="1" applyBorder="1" applyAlignment="1">
      <alignment horizontal="left" vertical="top" wrapText="1" readingOrder="1"/>
    </xf>
    <xf numFmtId="15" fontId="0" fillId="0" borderId="17" xfId="0" applyNumberFormat="1" applyBorder="1" applyAlignment="1">
      <alignment horizontal="center"/>
    </xf>
    <xf numFmtId="15" fontId="1" fillId="0" borderId="37" xfId="0" applyNumberFormat="1" applyFont="1" applyBorder="1" applyAlignment="1">
      <alignment horizontal="center"/>
    </xf>
    <xf numFmtId="15" fontId="1" fillId="0" borderId="19" xfId="0" applyNumberFormat="1" applyFont="1" applyBorder="1" applyAlignment="1">
      <alignment horizontal="center"/>
    </xf>
    <xf numFmtId="0" fontId="1" fillId="0" borderId="19" xfId="0" applyNumberFormat="1" applyFont="1" applyBorder="1" applyAlignment="1">
      <alignment horizontal="center"/>
    </xf>
    <xf numFmtId="49" fontId="1" fillId="0" borderId="20" xfId="0" applyNumberFormat="1" applyFont="1" applyBorder="1" applyAlignment="1">
      <alignment horizontal="left"/>
    </xf>
    <xf numFmtId="49" fontId="8" fillId="0" borderId="20" xfId="0" applyNumberFormat="1" applyFont="1" applyBorder="1" applyAlignment="1">
      <alignment horizontal="center"/>
    </xf>
    <xf numFmtId="164" fontId="1" fillId="0" borderId="20" xfId="0" applyNumberFormat="1" applyFont="1" applyBorder="1" applyAlignment="1">
      <alignment horizontal="right"/>
    </xf>
    <xf numFmtId="164" fontId="1" fillId="0" borderId="20" xfId="0" applyNumberFormat="1" applyFont="1" applyBorder="1" applyAlignment="1">
      <alignment/>
    </xf>
    <xf numFmtId="15" fontId="1" fillId="0" borderId="20" xfId="0" applyNumberFormat="1" applyFont="1" applyBorder="1" applyAlignment="1">
      <alignment horizontal="center"/>
    </xf>
    <xf numFmtId="165" fontId="1" fillId="0" borderId="20" xfId="0" applyNumberFormat="1" applyFont="1" applyBorder="1" applyAlignment="1">
      <alignment horizontal="right"/>
    </xf>
    <xf numFmtId="15" fontId="8" fillId="0" borderId="25" xfId="0" applyNumberFormat="1" applyFont="1" applyBorder="1" applyAlignment="1">
      <alignment horizontal="center"/>
    </xf>
    <xf numFmtId="49" fontId="8" fillId="0" borderId="25" xfId="0" applyNumberFormat="1" applyFont="1" applyBorder="1" applyAlignment="1">
      <alignment horizontal="center"/>
    </xf>
    <xf numFmtId="0" fontId="8" fillId="0" borderId="25" xfId="0" applyNumberFormat="1" applyFont="1" applyBorder="1" applyAlignment="1">
      <alignment horizontal="left" wrapText="1"/>
    </xf>
    <xf numFmtId="49" fontId="8" fillId="0" borderId="25" xfId="0" applyNumberFormat="1" applyFont="1" applyBorder="1" applyAlignment="1">
      <alignment horizontal="left"/>
    </xf>
    <xf numFmtId="164" fontId="13" fillId="0" borderId="25" xfId="0" applyNumberFormat="1" applyFont="1" applyBorder="1" applyAlignment="1">
      <alignment/>
    </xf>
    <xf numFmtId="164" fontId="8" fillId="0" borderId="25" xfId="0" applyNumberFormat="1" applyFont="1" applyBorder="1" applyAlignment="1">
      <alignment/>
    </xf>
    <xf numFmtId="165" fontId="8" fillId="0" borderId="25" xfId="0" applyNumberFormat="1" applyFont="1" applyBorder="1" applyAlignment="1">
      <alignment horizontal="right"/>
    </xf>
    <xf numFmtId="15" fontId="8" fillId="0" borderId="26" xfId="0" applyNumberFormat="1" applyFont="1" applyBorder="1" applyAlignment="1">
      <alignment horizontal="center"/>
    </xf>
    <xf numFmtId="15" fontId="8" fillId="0" borderId="27" xfId="0" applyNumberFormat="1" applyFont="1" applyBorder="1" applyAlignment="1">
      <alignment horizontal="center"/>
    </xf>
    <xf numFmtId="0" fontId="8" fillId="0" borderId="27" xfId="0" applyNumberFormat="1" applyFont="1" applyBorder="1" applyAlignment="1">
      <alignment horizontal="center"/>
    </xf>
    <xf numFmtId="49" fontId="8" fillId="0" borderId="27" xfId="0" applyNumberFormat="1" applyFont="1" applyBorder="1" applyAlignment="1">
      <alignment horizontal="center"/>
    </xf>
    <xf numFmtId="164" fontId="14" fillId="0" borderId="27" xfId="0" applyNumberFormat="1" applyFont="1" applyBorder="1" applyAlignment="1">
      <alignment horizontal="right"/>
    </xf>
    <xf numFmtId="164" fontId="8" fillId="0" borderId="27" xfId="0" applyNumberFormat="1" applyFont="1" applyBorder="1" applyAlignment="1">
      <alignment/>
    </xf>
    <xf numFmtId="49" fontId="8" fillId="0" borderId="27" xfId="0" applyNumberFormat="1" applyFont="1" applyBorder="1" applyAlignment="1">
      <alignment horizontal="left"/>
    </xf>
    <xf numFmtId="165" fontId="8" fillId="0" borderId="27" xfId="0" applyNumberFormat="1" applyFont="1" applyBorder="1" applyAlignment="1">
      <alignment horizontal="right"/>
    </xf>
    <xf numFmtId="164" fontId="8" fillId="0" borderId="27" xfId="0" applyNumberFormat="1" applyFont="1" applyBorder="1" applyAlignment="1">
      <alignment horizontal="right"/>
    </xf>
    <xf numFmtId="14" fontId="8" fillId="0" borderId="27" xfId="0" applyNumberFormat="1" applyFont="1" applyBorder="1" applyAlignment="1">
      <alignment horizontal="center"/>
    </xf>
    <xf numFmtId="15" fontId="8" fillId="0" borderId="31" xfId="0" applyNumberFormat="1" applyFont="1" applyBorder="1" applyAlignment="1">
      <alignment horizontal="center"/>
    </xf>
    <xf numFmtId="15" fontId="8" fillId="0" borderId="28" xfId="0" applyNumberFormat="1" applyFont="1" applyBorder="1" applyAlignment="1">
      <alignment horizontal="center"/>
    </xf>
    <xf numFmtId="0" fontId="8" fillId="0" borderId="28" xfId="0" applyNumberFormat="1" applyFont="1" applyBorder="1" applyAlignment="1">
      <alignment horizontal="center"/>
    </xf>
    <xf numFmtId="49" fontId="8" fillId="0" borderId="28" xfId="0" applyNumberFormat="1" applyFont="1" applyBorder="1" applyAlignment="1">
      <alignment horizontal="center"/>
    </xf>
    <xf numFmtId="49" fontId="8" fillId="0" borderId="28" xfId="0" applyNumberFormat="1" applyFont="1" applyBorder="1" applyAlignment="1">
      <alignment horizontal="left"/>
    </xf>
    <xf numFmtId="164" fontId="8" fillId="0" borderId="28" xfId="0" applyNumberFormat="1" applyFont="1" applyBorder="1" applyAlignment="1">
      <alignment horizontal="right"/>
    </xf>
    <xf numFmtId="14" fontId="8" fillId="0" borderId="28" xfId="0" applyNumberFormat="1" applyFont="1" applyBorder="1" applyAlignment="1">
      <alignment horizontal="center"/>
    </xf>
    <xf numFmtId="165" fontId="8" fillId="0" borderId="28" xfId="0" applyNumberFormat="1" applyFont="1" applyBorder="1" applyAlignment="1">
      <alignment horizontal="right"/>
    </xf>
    <xf numFmtId="0" fontId="8" fillId="0" borderId="0" xfId="0" applyFont="1" applyAlignment="1">
      <alignment/>
    </xf>
    <xf numFmtId="0" fontId="3" fillId="0" borderId="34" xfId="0" applyFont="1" applyBorder="1" applyAlignment="1">
      <alignment wrapText="1"/>
    </xf>
    <xf numFmtId="15" fontId="8" fillId="0" borderId="38" xfId="0" applyNumberFormat="1" applyFont="1" applyBorder="1" applyAlignment="1">
      <alignment horizontal="center"/>
    </xf>
    <xf numFmtId="49" fontId="8" fillId="0" borderId="0" xfId="0" applyNumberFormat="1" applyFont="1" applyBorder="1" applyAlignment="1">
      <alignment horizontal="left"/>
    </xf>
    <xf numFmtId="49" fontId="8" fillId="0" borderId="34" xfId="0" applyNumberFormat="1" applyFont="1" applyBorder="1" applyAlignment="1">
      <alignment horizontal="left"/>
    </xf>
    <xf numFmtId="164" fontId="14" fillId="0" borderId="28" xfId="0" applyNumberFormat="1" applyFont="1" applyBorder="1" applyAlignment="1">
      <alignment horizontal="right"/>
    </xf>
    <xf numFmtId="168" fontId="1" fillId="0" borderId="39" xfId="0" applyNumberFormat="1" applyFont="1" applyBorder="1" applyAlignment="1">
      <alignment horizontal="center"/>
    </xf>
    <xf numFmtId="15" fontId="1" fillId="0" borderId="40" xfId="0" applyNumberFormat="1" applyFont="1" applyBorder="1" applyAlignment="1">
      <alignment horizontal="center"/>
    </xf>
    <xf numFmtId="0" fontId="1" fillId="0" borderId="40" xfId="0" applyNumberFormat="1" applyFont="1" applyBorder="1" applyAlignment="1">
      <alignment horizontal="center"/>
    </xf>
    <xf numFmtId="49" fontId="1" fillId="0" borderId="41" xfId="0" applyNumberFormat="1" applyFont="1" applyBorder="1" applyAlignment="1">
      <alignment horizontal="center"/>
    </xf>
    <xf numFmtId="4" fontId="1" fillId="0" borderId="41" xfId="0" applyNumberFormat="1" applyFont="1" applyBorder="1" applyAlignment="1">
      <alignment horizontal="center"/>
    </xf>
    <xf numFmtId="164" fontId="1" fillId="0" borderId="41" xfId="0" applyNumberFormat="1" applyFont="1" applyBorder="1" applyAlignment="1">
      <alignment horizontal="center"/>
    </xf>
    <xf numFmtId="168" fontId="1" fillId="0" borderId="41" xfId="0" applyNumberFormat="1" applyFont="1" applyBorder="1" applyAlignment="1">
      <alignment horizontal="center"/>
    </xf>
    <xf numFmtId="165" fontId="1" fillId="0" borderId="41" xfId="0" applyNumberFormat="1" applyFont="1" applyBorder="1" applyAlignment="1">
      <alignment horizontal="center"/>
    </xf>
    <xf numFmtId="168" fontId="1" fillId="0" borderId="42" xfId="0" applyNumberFormat="1" applyFont="1" applyBorder="1" applyAlignment="1">
      <alignment horizontal="center"/>
    </xf>
    <xf numFmtId="15" fontId="1" fillId="0" borderId="43" xfId="0" applyNumberFormat="1" applyFont="1" applyBorder="1" applyAlignment="1">
      <alignment horizontal="center"/>
    </xf>
    <xf numFmtId="0" fontId="1" fillId="0" borderId="43" xfId="0" applyNumberFormat="1" applyFont="1" applyBorder="1" applyAlignment="1">
      <alignment horizontal="center"/>
    </xf>
    <xf numFmtId="49" fontId="1" fillId="0" borderId="44" xfId="0" applyNumberFormat="1" applyFont="1" applyBorder="1" applyAlignment="1">
      <alignment horizontal="center"/>
    </xf>
    <xf numFmtId="4" fontId="1" fillId="0" borderId="44" xfId="0" applyNumberFormat="1" applyFont="1" applyBorder="1" applyAlignment="1">
      <alignment horizontal="center"/>
    </xf>
    <xf numFmtId="164" fontId="1" fillId="0" borderId="44" xfId="0" applyNumberFormat="1" applyFont="1" applyBorder="1" applyAlignment="1">
      <alignment horizontal="center"/>
    </xf>
    <xf numFmtId="168" fontId="1" fillId="0" borderId="44" xfId="0" applyNumberFormat="1" applyFont="1" applyBorder="1" applyAlignment="1">
      <alignment horizontal="center"/>
    </xf>
    <xf numFmtId="165" fontId="1" fillId="0" borderId="44" xfId="0" applyNumberFormat="1" applyFont="1" applyBorder="1" applyAlignment="1">
      <alignment horizontal="center"/>
    </xf>
    <xf numFmtId="49" fontId="1" fillId="0" borderId="41" xfId="0" applyNumberFormat="1" applyFont="1" applyBorder="1" applyAlignment="1">
      <alignment horizontal="left"/>
    </xf>
    <xf numFmtId="168" fontId="1" fillId="0" borderId="12" xfId="0" applyNumberFormat="1" applyFont="1" applyBorder="1" applyAlignment="1">
      <alignment horizontal="center"/>
    </xf>
    <xf numFmtId="15" fontId="1" fillId="0" borderId="10" xfId="0" applyNumberFormat="1" applyFont="1" applyBorder="1" applyAlignment="1">
      <alignment horizontal="center"/>
    </xf>
    <xf numFmtId="0" fontId="1" fillId="0" borderId="10" xfId="0" applyNumberFormat="1" applyFont="1" applyBorder="1" applyAlignment="1">
      <alignment horizontal="center"/>
    </xf>
    <xf numFmtId="4" fontId="1" fillId="0" borderId="11" xfId="0" applyNumberFormat="1" applyFont="1" applyBorder="1" applyAlignment="1">
      <alignment horizontal="center"/>
    </xf>
    <xf numFmtId="164" fontId="1" fillId="0" borderId="11" xfId="0" applyNumberFormat="1" applyFont="1" applyBorder="1" applyAlignment="1">
      <alignment horizontal="center"/>
    </xf>
    <xf numFmtId="49" fontId="1" fillId="0" borderId="11" xfId="0" applyNumberFormat="1" applyFont="1" applyBorder="1" applyAlignment="1">
      <alignment horizontal="left"/>
    </xf>
    <xf numFmtId="168" fontId="1" fillId="0" borderId="11" xfId="0" applyNumberFormat="1" applyFont="1" applyBorder="1" applyAlignment="1">
      <alignment horizontal="center"/>
    </xf>
    <xf numFmtId="165" fontId="1" fillId="0" borderId="11" xfId="0" applyNumberFormat="1" applyFont="1" applyBorder="1" applyAlignment="1">
      <alignment horizontal="center"/>
    </xf>
    <xf numFmtId="0" fontId="15" fillId="0" borderId="11" xfId="0" applyFont="1" applyBorder="1" applyAlignment="1">
      <alignment horizontal="center"/>
    </xf>
    <xf numFmtId="168" fontId="1" fillId="0" borderId="45" xfId="0" applyNumberFormat="1" applyFont="1" applyBorder="1" applyAlignment="1">
      <alignment horizontal="center"/>
    </xf>
    <xf numFmtId="15" fontId="1" fillId="0" borderId="23" xfId="0" applyNumberFormat="1" applyFont="1" applyBorder="1" applyAlignment="1">
      <alignment horizontal="center"/>
    </xf>
    <xf numFmtId="0" fontId="1" fillId="0" borderId="23" xfId="0" applyNumberFormat="1" applyFont="1" applyBorder="1" applyAlignment="1">
      <alignment horizontal="center"/>
    </xf>
    <xf numFmtId="49" fontId="1" fillId="0" borderId="23" xfId="0" applyNumberFormat="1" applyFont="1" applyBorder="1" applyAlignment="1">
      <alignment horizontal="center"/>
    </xf>
    <xf numFmtId="0" fontId="3" fillId="0" borderId="23" xfId="0" applyFont="1" applyBorder="1" applyAlignment="1">
      <alignment wrapText="1"/>
    </xf>
    <xf numFmtId="4" fontId="1" fillId="0" borderId="23" xfId="0" applyNumberFormat="1" applyFont="1" applyBorder="1" applyAlignment="1">
      <alignment horizontal="center"/>
    </xf>
    <xf numFmtId="164" fontId="1" fillId="0" borderId="23" xfId="0" applyNumberFormat="1" applyFont="1" applyBorder="1" applyAlignment="1">
      <alignment horizontal="center"/>
    </xf>
    <xf numFmtId="49" fontId="1" fillId="0" borderId="23" xfId="0" applyNumberFormat="1" applyFont="1" applyBorder="1" applyAlignment="1">
      <alignment horizontal="left"/>
    </xf>
    <xf numFmtId="168" fontId="1" fillId="0" borderId="23" xfId="0" applyNumberFormat="1" applyFont="1" applyBorder="1" applyAlignment="1">
      <alignment horizontal="center"/>
    </xf>
    <xf numFmtId="165" fontId="1" fillId="0" borderId="23" xfId="0" applyNumberFormat="1" applyFont="1" applyBorder="1" applyAlignment="1">
      <alignment horizontal="center"/>
    </xf>
    <xf numFmtId="4" fontId="1" fillId="0" borderId="11" xfId="0" applyNumberFormat="1" applyFont="1" applyBorder="1" applyAlignment="1">
      <alignment horizontal="right"/>
    </xf>
    <xf numFmtId="164" fontId="1" fillId="0" borderId="11" xfId="0" applyNumberFormat="1" applyFont="1" applyBorder="1" applyAlignment="1">
      <alignment horizontal="right"/>
    </xf>
    <xf numFmtId="49" fontId="15" fillId="0" borderId="11" xfId="0" applyNumberFormat="1" applyFont="1" applyBorder="1" applyAlignment="1">
      <alignment horizontal="center"/>
    </xf>
    <xf numFmtId="4" fontId="15" fillId="0" borderId="11" xfId="0" applyNumberFormat="1" applyFont="1" applyBorder="1" applyAlignment="1">
      <alignment horizontal="right"/>
    </xf>
    <xf numFmtId="164" fontId="15" fillId="0" borderId="11" xfId="0" applyNumberFormat="1" applyFont="1" applyBorder="1" applyAlignment="1">
      <alignment horizontal="right"/>
    </xf>
    <xf numFmtId="49" fontId="1" fillId="0" borderId="44" xfId="0" applyNumberFormat="1" applyFont="1" applyBorder="1" applyAlignment="1">
      <alignment/>
    </xf>
    <xf numFmtId="49" fontId="1" fillId="0" borderId="44" xfId="0" applyNumberFormat="1" applyFont="1" applyBorder="1" applyAlignment="1">
      <alignment horizontal="left"/>
    </xf>
    <xf numFmtId="49" fontId="1" fillId="0" borderId="0" xfId="0" applyNumberFormat="1" applyFont="1" applyBorder="1" applyAlignment="1">
      <alignment horizontal="center"/>
    </xf>
    <xf numFmtId="0" fontId="1" fillId="0" borderId="0" xfId="0" applyFont="1" applyFill="1" applyAlignment="1">
      <alignment horizontal="center"/>
    </xf>
    <xf numFmtId="4" fontId="5" fillId="0" borderId="11" xfId="0" applyNumberFormat="1" applyFont="1" applyBorder="1" applyAlignment="1">
      <alignment horizontal="right"/>
    </xf>
    <xf numFmtId="168" fontId="1" fillId="0" borderId="45" xfId="0" applyNumberFormat="1" applyFont="1" applyFill="1" applyBorder="1" applyAlignment="1">
      <alignment horizontal="center"/>
    </xf>
    <xf numFmtId="0" fontId="1" fillId="0" borderId="23" xfId="0" applyNumberFormat="1" applyFont="1" applyFill="1" applyBorder="1" applyAlignment="1">
      <alignment horizontal="center"/>
    </xf>
    <xf numFmtId="4" fontId="1" fillId="0" borderId="23" xfId="0" applyNumberFormat="1" applyFont="1" applyFill="1" applyBorder="1" applyAlignment="1">
      <alignment horizontal="right"/>
    </xf>
    <xf numFmtId="168" fontId="1" fillId="0" borderId="23" xfId="0" applyNumberFormat="1" applyFont="1" applyFill="1" applyBorder="1" applyAlignment="1">
      <alignment horizontal="center"/>
    </xf>
    <xf numFmtId="165" fontId="1" fillId="0" borderId="23" xfId="0" applyNumberFormat="1" applyFont="1" applyFill="1" applyBorder="1" applyAlignment="1">
      <alignment horizontal="center"/>
    </xf>
    <xf numFmtId="168" fontId="1" fillId="0" borderId="14" xfId="0" applyNumberFormat="1" applyFont="1" applyFill="1" applyBorder="1" applyAlignment="1">
      <alignment horizontal="center"/>
    </xf>
    <xf numFmtId="49" fontId="1" fillId="0" borderId="17" xfId="0" applyNumberFormat="1" applyFont="1" applyBorder="1" applyAlignment="1">
      <alignment horizontal="center"/>
    </xf>
    <xf numFmtId="0" fontId="3" fillId="0" borderId="17" xfId="0" applyFont="1" applyBorder="1" applyAlignment="1">
      <alignment wrapText="1"/>
    </xf>
    <xf numFmtId="4" fontId="1" fillId="0" borderId="17" xfId="0" applyNumberFormat="1" applyFont="1" applyBorder="1" applyAlignment="1">
      <alignment horizontal="right"/>
    </xf>
    <xf numFmtId="164" fontId="1" fillId="0" borderId="17" xfId="0" applyNumberFormat="1" applyFont="1" applyBorder="1" applyAlignment="1">
      <alignment horizontal="right"/>
    </xf>
    <xf numFmtId="49" fontId="1" fillId="0" borderId="17" xfId="0" applyNumberFormat="1" applyFont="1" applyBorder="1" applyAlignment="1">
      <alignment horizontal="left"/>
    </xf>
    <xf numFmtId="168" fontId="1" fillId="0" borderId="17" xfId="0" applyNumberFormat="1" applyFont="1" applyBorder="1" applyAlignment="1">
      <alignment horizontal="center"/>
    </xf>
    <xf numFmtId="165" fontId="1" fillId="0" borderId="17" xfId="0" applyNumberFormat="1" applyFont="1" applyBorder="1" applyAlignment="1">
      <alignment horizontal="center"/>
    </xf>
    <xf numFmtId="168" fontId="1" fillId="0" borderId="37" xfId="0" applyNumberFormat="1" applyFont="1" applyFill="1" applyBorder="1" applyAlignment="1">
      <alignment horizontal="center"/>
    </xf>
    <xf numFmtId="168" fontId="1" fillId="0" borderId="12" xfId="0" applyNumberFormat="1" applyFont="1" applyFill="1" applyBorder="1" applyAlignment="1">
      <alignment horizontal="center"/>
    </xf>
    <xf numFmtId="168" fontId="1" fillId="0" borderId="14" xfId="0" applyNumberFormat="1" applyFont="1" applyBorder="1" applyAlignment="1">
      <alignment horizontal="center"/>
    </xf>
    <xf numFmtId="15" fontId="1" fillId="0" borderId="15" xfId="0" applyNumberFormat="1" applyFont="1" applyBorder="1" applyAlignment="1">
      <alignment horizontal="center"/>
    </xf>
    <xf numFmtId="0" fontId="1" fillId="0" borderId="15" xfId="0" applyNumberFormat="1" applyFont="1" applyBorder="1" applyAlignment="1">
      <alignment horizontal="center"/>
    </xf>
    <xf numFmtId="4" fontId="5" fillId="0" borderId="17" xfId="0" applyNumberFormat="1" applyFont="1" applyBorder="1" applyAlignment="1">
      <alignment horizontal="right"/>
    </xf>
    <xf numFmtId="4" fontId="1" fillId="0" borderId="23" xfId="0" applyNumberFormat="1" applyFont="1" applyBorder="1" applyAlignment="1">
      <alignment horizontal="right"/>
    </xf>
    <xf numFmtId="164" fontId="1" fillId="0" borderId="23" xfId="0" applyNumberFormat="1" applyFont="1" applyBorder="1" applyAlignment="1">
      <alignment horizontal="right"/>
    </xf>
    <xf numFmtId="168" fontId="1" fillId="0" borderId="17" xfId="0" applyNumberFormat="1" applyFont="1" applyFill="1" applyBorder="1" applyAlignment="1">
      <alignment horizontal="center"/>
    </xf>
    <xf numFmtId="165" fontId="1" fillId="0" borderId="17" xfId="0" applyNumberFormat="1" applyFont="1" applyFill="1" applyBorder="1" applyAlignment="1">
      <alignment horizontal="center"/>
    </xf>
    <xf numFmtId="0" fontId="31" fillId="0" borderId="0" xfId="0" applyFont="1" applyAlignment="1">
      <alignment/>
    </xf>
    <xf numFmtId="164" fontId="5" fillId="24" borderId="17" xfId="0" applyNumberFormat="1" applyFont="1" applyFill="1" applyBorder="1" applyAlignment="1">
      <alignment/>
    </xf>
    <xf numFmtId="164" fontId="1" fillId="24" borderId="20" xfId="0" applyNumberFormat="1" applyFont="1" applyFill="1" applyBorder="1" applyAlignment="1">
      <alignment/>
    </xf>
    <xf numFmtId="164" fontId="1" fillId="24" borderId="11" xfId="0" applyNumberFormat="1" applyFont="1" applyFill="1" applyBorder="1" applyAlignment="1">
      <alignment/>
    </xf>
    <xf numFmtId="164" fontId="9" fillId="24" borderId="27" xfId="0" applyNumberFormat="1" applyFont="1" applyFill="1" applyBorder="1" applyAlignment="1">
      <alignment/>
    </xf>
    <xf numFmtId="164" fontId="5" fillId="24" borderId="27" xfId="0" applyNumberFormat="1" applyFont="1" applyFill="1" applyBorder="1" applyAlignment="1">
      <alignment/>
    </xf>
    <xf numFmtId="0" fontId="3" fillId="0" borderId="0" xfId="0" applyFont="1" applyBorder="1" applyAlignment="1">
      <alignment wrapText="1"/>
    </xf>
    <xf numFmtId="164" fontId="8" fillId="24" borderId="28" xfId="0" applyNumberFormat="1" applyFont="1" applyFill="1" applyBorder="1" applyAlignment="1">
      <alignment horizontal="right"/>
    </xf>
    <xf numFmtId="164" fontId="8" fillId="24" borderId="27" xfId="0" applyNumberFormat="1" applyFont="1" applyFill="1" applyBorder="1" applyAlignment="1">
      <alignment horizontal="right"/>
    </xf>
    <xf numFmtId="15" fontId="1" fillId="25" borderId="37" xfId="0" applyNumberFormat="1" applyFont="1" applyFill="1" applyBorder="1" applyAlignment="1">
      <alignment horizontal="center"/>
    </xf>
    <xf numFmtId="15" fontId="1" fillId="25" borderId="12" xfId="0" applyNumberFormat="1" applyFont="1" applyFill="1" applyBorder="1" applyAlignment="1">
      <alignment horizontal="center"/>
    </xf>
    <xf numFmtId="0" fontId="1" fillId="25" borderId="19" xfId="0" applyNumberFormat="1" applyFont="1" applyFill="1" applyBorder="1" applyAlignment="1">
      <alignment horizontal="center"/>
    </xf>
    <xf numFmtId="0" fontId="1" fillId="25" borderId="10" xfId="0" applyNumberFormat="1" applyFont="1" applyFill="1" applyBorder="1" applyAlignment="1">
      <alignment horizontal="center"/>
    </xf>
    <xf numFmtId="49" fontId="1" fillId="25" borderId="19" xfId="0" applyNumberFormat="1" applyFont="1" applyFill="1" applyBorder="1" applyAlignment="1">
      <alignment horizontal="center"/>
    </xf>
    <xf numFmtId="49" fontId="1" fillId="25" borderId="10" xfId="0" applyNumberFormat="1" applyFont="1" applyFill="1" applyBorder="1" applyAlignment="1">
      <alignment horizontal="center"/>
    </xf>
    <xf numFmtId="49" fontId="1" fillId="25" borderId="11" xfId="0" applyNumberFormat="1" applyFont="1" applyFill="1" applyBorder="1" applyAlignment="1">
      <alignment horizontal="center"/>
    </xf>
    <xf numFmtId="0" fontId="1" fillId="25" borderId="11" xfId="0" applyFont="1" applyFill="1" applyBorder="1" applyAlignment="1">
      <alignment horizontal="center"/>
    </xf>
    <xf numFmtId="49" fontId="1" fillId="25" borderId="17" xfId="0" applyNumberFormat="1" applyFont="1" applyFill="1" applyBorder="1" applyAlignment="1">
      <alignment horizontal="center"/>
    </xf>
    <xf numFmtId="49" fontId="1" fillId="25" borderId="11" xfId="0" applyNumberFormat="1" applyFont="1" applyFill="1" applyBorder="1" applyAlignment="1">
      <alignment horizontal="center" wrapText="1"/>
    </xf>
    <xf numFmtId="15" fontId="1" fillId="25" borderId="12" xfId="0" applyNumberFormat="1" applyFont="1" applyFill="1" applyBorder="1" applyAlignment="1">
      <alignment horizontal="center"/>
    </xf>
    <xf numFmtId="0" fontId="1" fillId="25" borderId="10" xfId="0" applyFont="1" applyFill="1" applyBorder="1" applyAlignment="1">
      <alignment horizontal="center"/>
    </xf>
    <xf numFmtId="15" fontId="1" fillId="25" borderId="10" xfId="0" applyNumberFormat="1" applyFont="1" applyFill="1" applyBorder="1" applyAlignment="1">
      <alignment horizontal="center"/>
    </xf>
    <xf numFmtId="0" fontId="1" fillId="25" borderId="10" xfId="0" applyNumberFormat="1" applyFont="1" applyFill="1" applyBorder="1" applyAlignment="1">
      <alignment horizontal="center"/>
    </xf>
    <xf numFmtId="0" fontId="1" fillId="25" borderId="0" xfId="0" applyFont="1" applyFill="1" applyBorder="1" applyAlignment="1">
      <alignment horizontal="center"/>
    </xf>
    <xf numFmtId="0" fontId="1" fillId="25" borderId="11" xfId="0" applyFont="1" applyFill="1" applyBorder="1" applyAlignment="1">
      <alignment horizontal="center"/>
    </xf>
    <xf numFmtId="49" fontId="1" fillId="25" borderId="13" xfId="0" applyNumberFormat="1" applyFont="1" applyFill="1" applyBorder="1" applyAlignment="1">
      <alignment horizontal="center"/>
    </xf>
    <xf numFmtId="49" fontId="1" fillId="25" borderId="11" xfId="0" applyNumberFormat="1" applyFont="1" applyFill="1" applyBorder="1" applyAlignment="1">
      <alignment horizontal="center"/>
    </xf>
    <xf numFmtId="15" fontId="1" fillId="25" borderId="14" xfId="0" applyNumberFormat="1" applyFont="1" applyFill="1" applyBorder="1" applyAlignment="1">
      <alignment horizontal="center"/>
    </xf>
    <xf numFmtId="15" fontId="1" fillId="25" borderId="15" xfId="0" applyNumberFormat="1" applyFont="1" applyFill="1" applyBorder="1" applyAlignment="1">
      <alignment horizontal="center"/>
    </xf>
    <xf numFmtId="0" fontId="1" fillId="25" borderId="15" xfId="0" applyNumberFormat="1" applyFont="1" applyFill="1" applyBorder="1" applyAlignment="1">
      <alignment horizontal="center"/>
    </xf>
    <xf numFmtId="49" fontId="1" fillId="25" borderId="16" xfId="0" applyNumberFormat="1" applyFont="1" applyFill="1" applyBorder="1" applyAlignment="1">
      <alignment horizontal="center"/>
    </xf>
    <xf numFmtId="49" fontId="1" fillId="25" borderId="17" xfId="0" applyNumberFormat="1" applyFont="1" applyFill="1" applyBorder="1" applyAlignment="1">
      <alignment horizontal="center"/>
    </xf>
    <xf numFmtId="49" fontId="1" fillId="25" borderId="13" xfId="0" applyNumberFormat="1" applyFont="1" applyFill="1" applyBorder="1" applyAlignment="1">
      <alignment horizontal="center"/>
    </xf>
    <xf numFmtId="0" fontId="1" fillId="25" borderId="15" xfId="0" applyNumberFormat="1" applyFont="1" applyFill="1" applyBorder="1" applyAlignment="1">
      <alignment horizontal="center"/>
    </xf>
    <xf numFmtId="49" fontId="1" fillId="25" borderId="16" xfId="0" applyNumberFormat="1" applyFont="1" applyFill="1" applyBorder="1" applyAlignment="1">
      <alignment horizontal="center"/>
    </xf>
    <xf numFmtId="15" fontId="1" fillId="25" borderId="45" xfId="0" applyNumberFormat="1" applyFont="1" applyFill="1" applyBorder="1" applyAlignment="1">
      <alignment horizontal="center"/>
    </xf>
    <xf numFmtId="15" fontId="1" fillId="25" borderId="22" xfId="0" applyNumberFormat="1" applyFont="1" applyFill="1" applyBorder="1" applyAlignment="1">
      <alignment horizontal="center"/>
    </xf>
    <xf numFmtId="0" fontId="1" fillId="25" borderId="22" xfId="0" applyNumberFormat="1" applyFont="1" applyFill="1" applyBorder="1" applyAlignment="1">
      <alignment horizontal="center"/>
    </xf>
    <xf numFmtId="0" fontId="1" fillId="25" borderId="22" xfId="0" applyNumberFormat="1" applyFont="1" applyFill="1" applyBorder="1" applyAlignment="1">
      <alignment horizontal="center"/>
    </xf>
    <xf numFmtId="49" fontId="1" fillId="25" borderId="23" xfId="0" applyNumberFormat="1" applyFont="1" applyFill="1" applyBorder="1" applyAlignment="1">
      <alignment horizontal="center"/>
    </xf>
    <xf numFmtId="0" fontId="1" fillId="25" borderId="17" xfId="0" applyNumberFormat="1" applyFont="1" applyFill="1" applyBorder="1" applyAlignment="1">
      <alignment horizontal="center"/>
    </xf>
    <xf numFmtId="15" fontId="1" fillId="25" borderId="46" xfId="0" applyNumberFormat="1" applyFont="1" applyFill="1" applyBorder="1" applyAlignment="1">
      <alignment horizontal="center"/>
    </xf>
    <xf numFmtId="0" fontId="1" fillId="25" borderId="25" xfId="0" applyFont="1" applyFill="1" applyBorder="1" applyAlignment="1">
      <alignment horizontal="center"/>
    </xf>
    <xf numFmtId="15" fontId="1" fillId="25" borderId="25" xfId="0" applyNumberFormat="1" applyFont="1" applyFill="1" applyBorder="1" applyAlignment="1">
      <alignment horizontal="center"/>
    </xf>
    <xf numFmtId="0" fontId="1" fillId="25" borderId="25" xfId="0" applyNumberFormat="1" applyFont="1" applyFill="1" applyBorder="1" applyAlignment="1">
      <alignment horizontal="center"/>
    </xf>
    <xf numFmtId="0" fontId="1" fillId="25" borderId="25" xfId="0" applyFont="1" applyFill="1" applyBorder="1" applyAlignment="1">
      <alignment horizontal="center"/>
    </xf>
    <xf numFmtId="49" fontId="1" fillId="25" borderId="25" xfId="0" applyNumberFormat="1" applyFont="1" applyFill="1" applyBorder="1" applyAlignment="1">
      <alignment horizontal="center"/>
    </xf>
    <xf numFmtId="15" fontId="1" fillId="25" borderId="26" xfId="0" applyNumberFormat="1" applyFont="1" applyFill="1" applyBorder="1" applyAlignment="1">
      <alignment horizontal="center"/>
    </xf>
    <xf numFmtId="15" fontId="1" fillId="25" borderId="27" xfId="0" applyNumberFormat="1" applyFont="1" applyFill="1" applyBorder="1" applyAlignment="1">
      <alignment horizontal="center"/>
    </xf>
    <xf numFmtId="0" fontId="1" fillId="25" borderId="27" xfId="0" applyNumberFormat="1" applyFont="1" applyFill="1" applyBorder="1" applyAlignment="1">
      <alignment horizontal="center"/>
    </xf>
    <xf numFmtId="0" fontId="1" fillId="25" borderId="27" xfId="0" applyFont="1" applyFill="1" applyBorder="1" applyAlignment="1">
      <alignment horizontal="center"/>
    </xf>
    <xf numFmtId="49" fontId="1" fillId="25" borderId="27" xfId="0" applyNumberFormat="1" applyFont="1" applyFill="1" applyBorder="1" applyAlignment="1">
      <alignment horizontal="center"/>
    </xf>
    <xf numFmtId="15" fontId="1" fillId="25" borderId="26" xfId="0" applyNumberFormat="1" applyFont="1" applyFill="1" applyBorder="1" applyAlignment="1">
      <alignment horizontal="left"/>
    </xf>
    <xf numFmtId="15" fontId="1" fillId="25" borderId="31" xfId="0" applyNumberFormat="1" applyFont="1" applyFill="1" applyBorder="1" applyAlignment="1">
      <alignment horizontal="left"/>
    </xf>
    <xf numFmtId="0" fontId="1" fillId="25" borderId="28" xfId="0" applyFont="1" applyFill="1" applyBorder="1" applyAlignment="1">
      <alignment horizontal="center"/>
    </xf>
    <xf numFmtId="15" fontId="1" fillId="25" borderId="28" xfId="0" applyNumberFormat="1" applyFont="1" applyFill="1" applyBorder="1" applyAlignment="1">
      <alignment horizontal="center"/>
    </xf>
    <xf numFmtId="0" fontId="1" fillId="25" borderId="28" xfId="0" applyNumberFormat="1" applyFont="1" applyFill="1" applyBorder="1" applyAlignment="1">
      <alignment horizontal="center"/>
    </xf>
    <xf numFmtId="0" fontId="1" fillId="25" borderId="28" xfId="0" applyFont="1" applyFill="1" applyBorder="1" applyAlignment="1">
      <alignment horizontal="center"/>
    </xf>
    <xf numFmtId="49" fontId="1" fillId="25" borderId="28" xfId="0" applyNumberFormat="1" applyFont="1" applyFill="1" applyBorder="1" applyAlignment="1">
      <alignment horizontal="center"/>
    </xf>
    <xf numFmtId="0" fontId="1" fillId="25" borderId="27" xfId="0" applyNumberFormat="1" applyFont="1" applyFill="1" applyBorder="1" applyAlignment="1">
      <alignment horizontal="center"/>
    </xf>
    <xf numFmtId="0" fontId="1" fillId="25" borderId="27" xfId="0" applyFont="1" applyFill="1" applyBorder="1" applyAlignment="1">
      <alignment horizontal="center"/>
    </xf>
    <xf numFmtId="15" fontId="1" fillId="25" borderId="31" xfId="0" applyNumberFormat="1" applyFont="1" applyFill="1" applyBorder="1" applyAlignment="1">
      <alignment horizontal="center"/>
    </xf>
    <xf numFmtId="0" fontId="1" fillId="25" borderId="28" xfId="0" applyNumberFormat="1" applyFont="1" applyFill="1" applyBorder="1" applyAlignment="1">
      <alignment horizontal="center"/>
    </xf>
    <xf numFmtId="49" fontId="1" fillId="25" borderId="47" xfId="0" applyNumberFormat="1" applyFont="1" applyFill="1" applyBorder="1" applyAlignment="1">
      <alignment horizontal="center"/>
    </xf>
    <xf numFmtId="49" fontId="1" fillId="25" borderId="20" xfId="0" applyNumberFormat="1" applyFont="1" applyFill="1" applyBorder="1" applyAlignment="1">
      <alignment horizontal="center"/>
    </xf>
    <xf numFmtId="15" fontId="8" fillId="25" borderId="46" xfId="0" applyNumberFormat="1" applyFont="1" applyFill="1" applyBorder="1" applyAlignment="1">
      <alignment horizontal="center"/>
    </xf>
    <xf numFmtId="15" fontId="8" fillId="25" borderId="25" xfId="0" applyNumberFormat="1" applyFont="1" applyFill="1" applyBorder="1" applyAlignment="1">
      <alignment horizontal="center"/>
    </xf>
    <xf numFmtId="0" fontId="8" fillId="25" borderId="25" xfId="0" applyNumberFormat="1" applyFont="1" applyFill="1" applyBorder="1" applyAlignment="1">
      <alignment horizontal="center"/>
    </xf>
    <xf numFmtId="15" fontId="8" fillId="25" borderId="25" xfId="0" applyNumberFormat="1" applyFont="1" applyFill="1" applyBorder="1" applyAlignment="1">
      <alignment horizontal="center"/>
    </xf>
    <xf numFmtId="15" fontId="8" fillId="25" borderId="26" xfId="0" applyNumberFormat="1" applyFont="1" applyFill="1" applyBorder="1" applyAlignment="1">
      <alignment horizontal="center"/>
    </xf>
    <xf numFmtId="15" fontId="8" fillId="25" borderId="27" xfId="0" applyNumberFormat="1" applyFont="1" applyFill="1" applyBorder="1" applyAlignment="1">
      <alignment horizontal="center"/>
    </xf>
    <xf numFmtId="0" fontId="8" fillId="25" borderId="27" xfId="0" applyNumberFormat="1" applyFont="1" applyFill="1" applyBorder="1" applyAlignment="1">
      <alignment horizontal="center"/>
    </xf>
    <xf numFmtId="15" fontId="8" fillId="25" borderId="31" xfId="0" applyNumberFormat="1" applyFont="1" applyFill="1" applyBorder="1" applyAlignment="1">
      <alignment horizontal="center"/>
    </xf>
    <xf numFmtId="15" fontId="8" fillId="25" borderId="28" xfId="0" applyNumberFormat="1" applyFont="1" applyFill="1" applyBorder="1" applyAlignment="1">
      <alignment horizontal="center"/>
    </xf>
    <xf numFmtId="0" fontId="8" fillId="25" borderId="28" xfId="0" applyNumberFormat="1" applyFont="1" applyFill="1" applyBorder="1" applyAlignment="1">
      <alignment horizontal="center"/>
    </xf>
    <xf numFmtId="15" fontId="8" fillId="25" borderId="26" xfId="0" applyNumberFormat="1" applyFont="1" applyFill="1" applyBorder="1" applyAlignment="1">
      <alignment horizontal="center"/>
    </xf>
    <xf numFmtId="15" fontId="8" fillId="25" borderId="27" xfId="0" applyNumberFormat="1" applyFont="1" applyFill="1" applyBorder="1" applyAlignment="1">
      <alignment horizontal="center"/>
    </xf>
    <xf numFmtId="0" fontId="8" fillId="25" borderId="27" xfId="0" applyNumberFormat="1" applyFont="1" applyFill="1" applyBorder="1" applyAlignment="1">
      <alignment horizontal="center"/>
    </xf>
    <xf numFmtId="15" fontId="8" fillId="25" borderId="31" xfId="0" applyNumberFormat="1" applyFont="1" applyFill="1" applyBorder="1" applyAlignment="1">
      <alignment horizontal="center"/>
    </xf>
    <xf numFmtId="15" fontId="8" fillId="25" borderId="28" xfId="0" applyNumberFormat="1" applyFont="1" applyFill="1" applyBorder="1" applyAlignment="1">
      <alignment horizontal="center"/>
    </xf>
    <xf numFmtId="0" fontId="8" fillId="25" borderId="28" xfId="0" applyNumberFormat="1" applyFont="1" applyFill="1" applyBorder="1" applyAlignment="1">
      <alignment horizontal="center"/>
    </xf>
    <xf numFmtId="0" fontId="1" fillId="25" borderId="23" xfId="0" applyNumberFormat="1" applyFont="1" applyFill="1" applyBorder="1" applyAlignment="1">
      <alignment horizontal="center"/>
    </xf>
    <xf numFmtId="49" fontId="1" fillId="0" borderId="20" xfId="0" applyNumberFormat="1" applyFont="1" applyFill="1" applyBorder="1" applyAlignment="1">
      <alignment horizontal="left" vertical="justify" wrapText="1"/>
    </xf>
    <xf numFmtId="0" fontId="2" fillId="0" borderId="0" xfId="0" applyFont="1" applyFill="1" applyBorder="1" applyAlignment="1">
      <alignment vertical="justify" wrapText="1"/>
    </xf>
    <xf numFmtId="0" fontId="1" fillId="0" borderId="25" xfId="0" applyFont="1" applyFill="1" applyBorder="1" applyAlignment="1">
      <alignment vertical="justify" wrapText="1"/>
    </xf>
    <xf numFmtId="0" fontId="0" fillId="0" borderId="0" xfId="0" applyAlignment="1">
      <alignment horizontal="left"/>
    </xf>
    <xf numFmtId="0" fontId="2" fillId="0" borderId="11" xfId="0" applyFont="1" applyBorder="1" applyAlignment="1">
      <alignment horizontal="left" wrapText="1"/>
    </xf>
    <xf numFmtId="0" fontId="2" fillId="0" borderId="17" xfId="0" applyFont="1" applyBorder="1" applyAlignment="1">
      <alignment horizontal="left" wrapText="1"/>
    </xf>
    <xf numFmtId="0" fontId="2" fillId="0" borderId="0" xfId="0" applyFont="1" applyBorder="1" applyAlignment="1">
      <alignment horizontal="left"/>
    </xf>
    <xf numFmtId="49" fontId="1" fillId="0" borderId="13" xfId="0" applyNumberFormat="1" applyFont="1" applyFill="1" applyBorder="1" applyAlignment="1">
      <alignment horizontal="left"/>
    </xf>
    <xf numFmtId="49" fontId="1" fillId="0" borderId="16" xfId="0" applyNumberFormat="1" applyFont="1" applyFill="1" applyBorder="1" applyAlignment="1">
      <alignment horizontal="left"/>
    </xf>
    <xf numFmtId="49" fontId="1" fillId="0" borderId="11" xfId="0" applyNumberFormat="1" applyFont="1" applyFill="1" applyBorder="1" applyAlignment="1">
      <alignment horizontal="left" vertical="justify" wrapText="1"/>
    </xf>
    <xf numFmtId="49" fontId="1" fillId="0" borderId="10" xfId="0" applyNumberFormat="1" applyFont="1" applyFill="1" applyBorder="1" applyAlignment="1">
      <alignment horizontal="left" vertical="top" wrapText="1"/>
    </xf>
    <xf numFmtId="49" fontId="1" fillId="0" borderId="27" xfId="0" applyNumberFormat="1" applyFont="1" applyFill="1" applyBorder="1" applyAlignment="1">
      <alignment horizontal="left" vertical="top" wrapText="1"/>
    </xf>
    <xf numFmtId="49" fontId="1" fillId="0" borderId="11" xfId="0" applyNumberFormat="1" applyFont="1" applyBorder="1" applyAlignment="1">
      <alignment horizontal="left" vertical="top" wrapText="1"/>
    </xf>
    <xf numFmtId="49" fontId="1" fillId="0" borderId="48" xfId="0" applyNumberFormat="1" applyFont="1" applyFill="1" applyBorder="1" applyAlignment="1">
      <alignment horizontal="left"/>
    </xf>
    <xf numFmtId="49" fontId="1" fillId="0" borderId="49" xfId="0" applyNumberFormat="1" applyFont="1" applyFill="1" applyBorder="1" applyAlignment="1">
      <alignment horizontal="left"/>
    </xf>
    <xf numFmtId="49" fontId="1" fillId="0" borderId="50" xfId="0" applyNumberFormat="1" applyFont="1" applyFill="1" applyBorder="1" applyAlignment="1">
      <alignment horizontal="left"/>
    </xf>
    <xf numFmtId="0" fontId="2" fillId="0" borderId="49" xfId="0" applyFont="1" applyFill="1" applyBorder="1" applyAlignment="1">
      <alignment horizontal="left"/>
    </xf>
    <xf numFmtId="0" fontId="2" fillId="0" borderId="50" xfId="0" applyFont="1" applyFill="1" applyBorder="1" applyAlignment="1">
      <alignment horizontal="left"/>
    </xf>
    <xf numFmtId="0" fontId="2" fillId="0" borderId="48" xfId="0" applyFont="1" applyFill="1" applyBorder="1" applyAlignment="1">
      <alignment horizontal="left"/>
    </xf>
    <xf numFmtId="0" fontId="1" fillId="0" borderId="49" xfId="0" applyFont="1" applyBorder="1" applyAlignment="1">
      <alignment horizontal="left"/>
    </xf>
    <xf numFmtId="0" fontId="1" fillId="0" borderId="50" xfId="0" applyFont="1" applyBorder="1" applyAlignment="1">
      <alignment horizontal="left"/>
    </xf>
    <xf numFmtId="0" fontId="31" fillId="0" borderId="0" xfId="0" applyFont="1" applyAlignment="1">
      <alignment/>
    </xf>
    <xf numFmtId="164" fontId="15" fillId="0" borderId="28" xfId="0" applyNumberFormat="1" applyFont="1" applyBorder="1" applyAlignment="1">
      <alignment/>
    </xf>
    <xf numFmtId="164" fontId="31" fillId="0" borderId="0" xfId="0" applyNumberFormat="1" applyFont="1" applyAlignment="1">
      <alignment/>
    </xf>
    <xf numFmtId="0" fontId="0" fillId="0" borderId="0" xfId="0" applyFont="1" applyAlignment="1">
      <alignment/>
    </xf>
    <xf numFmtId="49" fontId="15" fillId="0" borderId="0" xfId="0" applyNumberFormat="1" applyFont="1" applyFill="1" applyBorder="1" applyAlignment="1">
      <alignment horizontal="center"/>
    </xf>
    <xf numFmtId="49" fontId="31" fillId="0" borderId="0" xfId="0" applyNumberFormat="1" applyFont="1" applyAlignment="1">
      <alignment horizontal="righ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Y160"/>
  <sheetViews>
    <sheetView tabSelected="1" view="pageBreakPreview" zoomScale="75" zoomScaleNormal="60" zoomScaleSheetLayoutView="75" zoomScalePageLayoutView="0" workbookViewId="0" topLeftCell="A1">
      <selection activeCell="P21" sqref="P21"/>
    </sheetView>
  </sheetViews>
  <sheetFormatPr defaultColWidth="11.421875" defaultRowHeight="15"/>
  <cols>
    <col min="1" max="1" width="3.7109375" style="0" customWidth="1"/>
    <col min="2" max="2" width="11.140625" style="0" customWidth="1"/>
    <col min="3" max="3" width="5.421875" style="0" customWidth="1"/>
    <col min="4" max="4" width="6.57421875" style="0" customWidth="1"/>
    <col min="5" max="5" width="9.421875" style="0" customWidth="1"/>
    <col min="7" max="7" width="8.140625" style="0" customWidth="1"/>
    <col min="8" max="8" width="8.8515625" style="0" customWidth="1"/>
    <col min="9" max="9" width="9.57421875" style="0" customWidth="1"/>
    <col min="10" max="10" width="8.421875" style="0" customWidth="1"/>
    <col min="11" max="11" width="36.00390625" style="0" customWidth="1"/>
    <col min="15" max="15" width="13.00390625" style="0" customWidth="1"/>
    <col min="16" max="16" width="18.00390625" style="0" customWidth="1"/>
    <col min="17" max="17" width="19.140625" style="0" customWidth="1"/>
    <col min="18" max="18" width="7.8515625" style="0" customWidth="1"/>
    <col min="20" max="20" width="27.00390625" style="0" hidden="1" customWidth="1"/>
    <col min="21" max="21" width="19.7109375" style="0" hidden="1" customWidth="1"/>
    <col min="22" max="22" width="15.140625" style="0" hidden="1" customWidth="1"/>
    <col min="23" max="23" width="24.00390625" style="372" customWidth="1"/>
  </cols>
  <sheetData>
    <row r="3" ht="15">
      <c r="B3" s="390" t="s">
        <v>350</v>
      </c>
    </row>
    <row r="6" ht="15.75" thickBot="1">
      <c r="B6" s="287" t="s">
        <v>344</v>
      </c>
    </row>
    <row r="7" spans="2:23" ht="15.75" thickTop="1">
      <c r="B7" s="218" t="s">
        <v>264</v>
      </c>
      <c r="C7" s="219" t="s">
        <v>265</v>
      </c>
      <c r="D7" s="219" t="s">
        <v>265</v>
      </c>
      <c r="E7" s="220" t="s">
        <v>266</v>
      </c>
      <c r="F7" s="219" t="s">
        <v>266</v>
      </c>
      <c r="G7" s="220" t="s">
        <v>266</v>
      </c>
      <c r="H7" s="221" t="s">
        <v>267</v>
      </c>
      <c r="I7" s="221" t="s">
        <v>268</v>
      </c>
      <c r="J7" s="221" t="s">
        <v>269</v>
      </c>
      <c r="K7" s="221" t="s">
        <v>270</v>
      </c>
      <c r="L7" s="221" t="s">
        <v>271</v>
      </c>
      <c r="M7" s="221" t="s">
        <v>272</v>
      </c>
      <c r="N7" s="221" t="s">
        <v>273</v>
      </c>
      <c r="O7" s="222" t="s">
        <v>274</v>
      </c>
      <c r="P7" s="223" t="s">
        <v>274</v>
      </c>
      <c r="Q7" s="221" t="s">
        <v>275</v>
      </c>
      <c r="R7" s="221" t="s">
        <v>276</v>
      </c>
      <c r="S7" s="224" t="s">
        <v>277</v>
      </c>
      <c r="T7" s="225" t="s">
        <v>278</v>
      </c>
      <c r="U7" s="225" t="s">
        <v>279</v>
      </c>
      <c r="V7" s="225" t="s">
        <v>280</v>
      </c>
      <c r="W7" s="234" t="s">
        <v>281</v>
      </c>
    </row>
    <row r="8" spans="2:23" ht="15.75" thickBot="1">
      <c r="B8" s="226"/>
      <c r="C8" s="227" t="s">
        <v>282</v>
      </c>
      <c r="D8" s="227" t="s">
        <v>283</v>
      </c>
      <c r="E8" s="228" t="s">
        <v>284</v>
      </c>
      <c r="F8" s="227" t="s">
        <v>282</v>
      </c>
      <c r="G8" s="228" t="s">
        <v>285</v>
      </c>
      <c r="H8" s="229" t="s">
        <v>286</v>
      </c>
      <c r="I8" s="229" t="s">
        <v>287</v>
      </c>
      <c r="J8" s="229" t="s">
        <v>288</v>
      </c>
      <c r="K8" s="229"/>
      <c r="L8" s="229"/>
      <c r="M8" s="229"/>
      <c r="N8" s="229" t="s">
        <v>289</v>
      </c>
      <c r="O8" s="230" t="s">
        <v>290</v>
      </c>
      <c r="P8" s="231" t="s">
        <v>291</v>
      </c>
      <c r="Q8" s="229"/>
      <c r="R8" s="229"/>
      <c r="S8" s="232" t="s">
        <v>292</v>
      </c>
      <c r="T8" s="233"/>
      <c r="U8" s="233"/>
      <c r="V8" s="233" t="s">
        <v>291</v>
      </c>
      <c r="W8" s="260"/>
    </row>
    <row r="9" spans="2:23" ht="24.75" thickTop="1">
      <c r="B9" s="296">
        <v>38742</v>
      </c>
      <c r="C9" s="29" t="s">
        <v>0</v>
      </c>
      <c r="D9" s="29" t="s">
        <v>1</v>
      </c>
      <c r="E9" s="30" t="s">
        <v>2</v>
      </c>
      <c r="F9" s="29" t="s">
        <v>3</v>
      </c>
      <c r="G9" s="298">
        <v>16253</v>
      </c>
      <c r="H9" s="31" t="s">
        <v>4</v>
      </c>
      <c r="I9" s="31"/>
      <c r="J9" s="300" t="s">
        <v>5</v>
      </c>
      <c r="K9" s="369" t="s">
        <v>6</v>
      </c>
      <c r="L9" s="31" t="s">
        <v>7</v>
      </c>
      <c r="M9" s="31" t="s">
        <v>8</v>
      </c>
      <c r="N9" s="31" t="s">
        <v>9</v>
      </c>
      <c r="O9" s="33" t="s">
        <v>10</v>
      </c>
      <c r="P9" s="289">
        <v>2347400</v>
      </c>
      <c r="Q9" s="369" t="s">
        <v>11</v>
      </c>
      <c r="R9" s="31" t="s">
        <v>12</v>
      </c>
      <c r="S9" s="34">
        <v>38741</v>
      </c>
      <c r="T9" s="35">
        <v>2347400</v>
      </c>
      <c r="U9" s="35">
        <v>0</v>
      </c>
      <c r="V9" s="35">
        <f>SUM(T9:U9)</f>
        <v>2347400</v>
      </c>
      <c r="W9" s="32" t="s">
        <v>347</v>
      </c>
    </row>
    <row r="10" spans="2:23" ht="15">
      <c r="B10" s="10"/>
      <c r="C10" s="1"/>
      <c r="D10" s="1"/>
      <c r="E10" s="2"/>
      <c r="F10" s="1"/>
      <c r="G10" s="299"/>
      <c r="H10" s="4"/>
      <c r="I10" s="4"/>
      <c r="J10" s="301"/>
      <c r="K10" s="11"/>
      <c r="L10" s="4"/>
      <c r="M10" s="4"/>
      <c r="N10" s="4"/>
      <c r="O10" s="6"/>
      <c r="P10" s="7"/>
      <c r="Q10" s="5"/>
      <c r="R10" s="4"/>
      <c r="S10" s="8"/>
      <c r="T10" s="9"/>
      <c r="U10" s="9"/>
      <c r="V10" s="9"/>
      <c r="W10" s="5"/>
    </row>
    <row r="11" spans="2:23" ht="15">
      <c r="B11" s="10"/>
      <c r="C11" s="1"/>
      <c r="D11" s="1"/>
      <c r="E11" s="2"/>
      <c r="F11" s="1"/>
      <c r="G11" s="299"/>
      <c r="H11" s="4"/>
      <c r="I11" s="12"/>
      <c r="J11" s="302"/>
      <c r="K11" s="13"/>
      <c r="L11" s="4"/>
      <c r="M11" s="4"/>
      <c r="N11" s="4"/>
      <c r="O11" s="6"/>
      <c r="P11" s="7"/>
      <c r="Q11" s="5"/>
      <c r="R11" s="4"/>
      <c r="S11" s="8"/>
      <c r="T11" s="14"/>
      <c r="U11" s="14"/>
      <c r="V11" s="14"/>
      <c r="W11" s="5"/>
    </row>
    <row r="12" spans="2:23" ht="24">
      <c r="B12" s="297">
        <v>38742</v>
      </c>
      <c r="C12" s="1" t="s">
        <v>0</v>
      </c>
      <c r="D12" s="1" t="s">
        <v>1</v>
      </c>
      <c r="E12" s="2" t="s">
        <v>2</v>
      </c>
      <c r="F12" s="1" t="s">
        <v>3</v>
      </c>
      <c r="G12" s="299">
        <v>16252</v>
      </c>
      <c r="H12" s="4" t="s">
        <v>13</v>
      </c>
      <c r="I12" s="12"/>
      <c r="J12" s="302" t="s">
        <v>5</v>
      </c>
      <c r="K12" s="378" t="s">
        <v>14</v>
      </c>
      <c r="L12" s="4" t="s">
        <v>15</v>
      </c>
      <c r="M12" s="4" t="s">
        <v>16</v>
      </c>
      <c r="N12" s="4" t="s">
        <v>17</v>
      </c>
      <c r="O12" s="6"/>
      <c r="P12" s="290">
        <v>368115</v>
      </c>
      <c r="Q12" s="5" t="s">
        <v>18</v>
      </c>
      <c r="R12" s="4" t="s">
        <v>19</v>
      </c>
      <c r="S12" s="8">
        <v>38741</v>
      </c>
      <c r="T12" s="9">
        <v>368115</v>
      </c>
      <c r="U12" s="9">
        <v>0</v>
      </c>
      <c r="V12" s="9">
        <f>SUM(T12:U12)</f>
        <v>368115</v>
      </c>
      <c r="W12" s="32" t="s">
        <v>347</v>
      </c>
    </row>
    <row r="13" spans="2:23" ht="15">
      <c r="B13" s="10"/>
      <c r="C13" s="1"/>
      <c r="D13" s="1"/>
      <c r="E13" s="2"/>
      <c r="F13" s="1"/>
      <c r="G13" s="299"/>
      <c r="H13" s="4"/>
      <c r="I13" s="12"/>
      <c r="J13" s="303"/>
      <c r="K13" s="5" t="s">
        <v>345</v>
      </c>
      <c r="L13" s="4"/>
      <c r="M13" s="4"/>
      <c r="N13" s="4"/>
      <c r="O13" s="6"/>
      <c r="P13" s="6"/>
      <c r="Q13" s="5"/>
      <c r="R13" s="4"/>
      <c r="S13" s="8"/>
      <c r="T13" s="9">
        <f>SUM(T9:T12)</f>
        <v>2715515</v>
      </c>
      <c r="U13" s="9"/>
      <c r="V13" s="9"/>
      <c r="W13" s="5"/>
    </row>
    <row r="14" spans="2:23" ht="15">
      <c r="B14" s="10"/>
      <c r="C14" s="1"/>
      <c r="D14" s="1"/>
      <c r="E14" s="2"/>
      <c r="F14" s="1"/>
      <c r="G14" s="299"/>
      <c r="H14" s="4"/>
      <c r="I14" s="12"/>
      <c r="J14" s="303"/>
      <c r="K14" s="13"/>
      <c r="L14" s="4"/>
      <c r="M14" s="4"/>
      <c r="N14" s="4"/>
      <c r="O14" s="17"/>
      <c r="P14" s="6"/>
      <c r="Q14" s="5"/>
      <c r="R14" s="4"/>
      <c r="S14" s="8"/>
      <c r="T14" s="14"/>
      <c r="U14" s="14"/>
      <c r="V14" s="14"/>
      <c r="W14" s="5"/>
    </row>
    <row r="15" spans="2:23" ht="24">
      <c r="B15" s="10">
        <v>38742</v>
      </c>
      <c r="C15" s="1" t="s">
        <v>0</v>
      </c>
      <c r="D15" s="1" t="s">
        <v>1</v>
      </c>
      <c r="E15" s="2" t="s">
        <v>2</v>
      </c>
      <c r="F15" s="1" t="s">
        <v>3</v>
      </c>
      <c r="G15" s="2"/>
      <c r="H15" s="12" t="s">
        <v>20</v>
      </c>
      <c r="I15" s="12"/>
      <c r="J15" s="4" t="s">
        <v>21</v>
      </c>
      <c r="K15" s="378" t="s">
        <v>22</v>
      </c>
      <c r="L15" s="4"/>
      <c r="M15" s="4"/>
      <c r="N15" s="4"/>
      <c r="O15" s="17"/>
      <c r="P15" s="6">
        <v>34972.65</v>
      </c>
      <c r="Q15" s="5" t="s">
        <v>23</v>
      </c>
      <c r="R15" s="4" t="s">
        <v>24</v>
      </c>
      <c r="S15" s="8">
        <v>111777</v>
      </c>
      <c r="T15" s="14">
        <v>34972.65</v>
      </c>
      <c r="U15" s="14">
        <v>0</v>
      </c>
      <c r="V15" s="14">
        <f>SUM(T15:U15)</f>
        <v>34972.65</v>
      </c>
      <c r="W15" s="32" t="s">
        <v>347</v>
      </c>
    </row>
    <row r="16" spans="2:23" ht="61.5" customHeight="1">
      <c r="B16" s="10">
        <v>38742</v>
      </c>
      <c r="C16" s="1" t="s">
        <v>0</v>
      </c>
      <c r="D16" s="1" t="s">
        <v>1</v>
      </c>
      <c r="E16" s="2" t="s">
        <v>2</v>
      </c>
      <c r="F16" s="1" t="s">
        <v>3</v>
      </c>
      <c r="G16" s="2">
        <v>16059</v>
      </c>
      <c r="H16" s="12" t="s">
        <v>25</v>
      </c>
      <c r="I16" s="12"/>
      <c r="J16" s="4"/>
      <c r="K16" s="18" t="s">
        <v>26</v>
      </c>
      <c r="L16" s="4"/>
      <c r="M16" s="4"/>
      <c r="N16" s="4"/>
      <c r="O16" s="6"/>
      <c r="P16" s="6"/>
      <c r="Q16" s="5" t="s">
        <v>23</v>
      </c>
      <c r="R16" s="4"/>
      <c r="S16" s="8"/>
      <c r="T16" s="14"/>
      <c r="U16" s="14"/>
      <c r="V16" s="14"/>
      <c r="W16" s="32" t="s">
        <v>347</v>
      </c>
    </row>
    <row r="17" spans="2:23" ht="15">
      <c r="B17" s="19"/>
      <c r="C17" s="20"/>
      <c r="D17" s="20"/>
      <c r="E17" s="21"/>
      <c r="F17" s="20"/>
      <c r="G17" s="21"/>
      <c r="H17" s="22"/>
      <c r="I17" s="22"/>
      <c r="J17" s="23"/>
      <c r="K17" s="24"/>
      <c r="L17" s="23"/>
      <c r="M17" s="23"/>
      <c r="N17" s="23"/>
      <c r="O17" s="25"/>
      <c r="P17" s="25"/>
      <c r="Q17" s="26"/>
      <c r="R17" s="23"/>
      <c r="S17" s="27"/>
      <c r="T17" s="28"/>
      <c r="U17" s="28"/>
      <c r="V17" s="28"/>
      <c r="W17" s="32"/>
    </row>
    <row r="18" spans="2:23" ht="84.75">
      <c r="B18" s="10">
        <v>38776</v>
      </c>
      <c r="C18" s="8" t="s">
        <v>27</v>
      </c>
      <c r="D18" s="8" t="s">
        <v>28</v>
      </c>
      <c r="E18" s="2"/>
      <c r="F18" s="1" t="s">
        <v>46</v>
      </c>
      <c r="G18" s="2">
        <v>16059</v>
      </c>
      <c r="H18" s="4" t="s">
        <v>25</v>
      </c>
      <c r="I18" s="4"/>
      <c r="J18" s="302" t="s">
        <v>5</v>
      </c>
      <c r="K18" s="52" t="s">
        <v>47</v>
      </c>
      <c r="L18" s="4" t="s">
        <v>48</v>
      </c>
      <c r="M18" s="4" t="s">
        <v>49</v>
      </c>
      <c r="N18" s="4" t="s">
        <v>50</v>
      </c>
      <c r="O18" s="7">
        <v>198505</v>
      </c>
      <c r="P18" s="7">
        <v>198505</v>
      </c>
      <c r="Q18" s="379" t="s">
        <v>51</v>
      </c>
      <c r="R18" s="4" t="s">
        <v>52</v>
      </c>
      <c r="S18" s="8">
        <v>38838</v>
      </c>
      <c r="T18" s="9">
        <f>18500*10.73</f>
        <v>198505</v>
      </c>
      <c r="U18" s="9">
        <v>0</v>
      </c>
      <c r="V18" s="9">
        <f>SUM(T18:U18)</f>
        <v>198505</v>
      </c>
      <c r="W18" s="32" t="s">
        <v>347</v>
      </c>
    </row>
    <row r="19" spans="2:23" ht="24">
      <c r="B19" s="10"/>
      <c r="C19" s="1" t="s">
        <v>34</v>
      </c>
      <c r="D19" s="1" t="s">
        <v>28</v>
      </c>
      <c r="E19" s="2"/>
      <c r="F19" s="1" t="s">
        <v>53</v>
      </c>
      <c r="G19" s="2"/>
      <c r="H19" s="4"/>
      <c r="I19" s="4"/>
      <c r="J19" s="302" t="s">
        <v>5</v>
      </c>
      <c r="K19" s="55" t="s">
        <v>54</v>
      </c>
      <c r="L19" s="4"/>
      <c r="M19" s="4"/>
      <c r="N19" s="4"/>
      <c r="O19" s="7">
        <v>12575.56</v>
      </c>
      <c r="P19" s="7">
        <v>12575.56</v>
      </c>
      <c r="Q19" s="379" t="s">
        <v>51</v>
      </c>
      <c r="R19" s="4" t="s">
        <v>52</v>
      </c>
      <c r="S19" s="8">
        <v>38838</v>
      </c>
      <c r="T19" s="9">
        <f>1172*10.73</f>
        <v>12575.560000000001</v>
      </c>
      <c r="U19" s="9">
        <v>0</v>
      </c>
      <c r="V19" s="9">
        <f>SUM(T19:U19)</f>
        <v>12575.560000000001</v>
      </c>
      <c r="W19" s="5"/>
    </row>
    <row r="20" spans="2:23" ht="15">
      <c r="B20" s="19"/>
      <c r="C20" s="20"/>
      <c r="D20" s="20"/>
      <c r="E20" s="21"/>
      <c r="F20" s="20"/>
      <c r="G20" s="21"/>
      <c r="H20" s="23"/>
      <c r="I20" s="23"/>
      <c r="J20" s="304"/>
      <c r="K20" s="53" t="s">
        <v>55</v>
      </c>
      <c r="L20" s="23"/>
      <c r="M20" s="23"/>
      <c r="N20" s="23"/>
      <c r="O20" s="288">
        <f>SUM(O18:O19)</f>
        <v>211080.56</v>
      </c>
      <c r="P20" s="48"/>
      <c r="Q20" s="49"/>
      <c r="R20" s="23"/>
      <c r="S20" s="27"/>
      <c r="T20" s="50"/>
      <c r="U20" s="50"/>
      <c r="V20" s="50">
        <f>SUM(V18:V19)</f>
        <v>211080.56</v>
      </c>
      <c r="W20" s="26"/>
    </row>
    <row r="21" spans="2:24" ht="240.75">
      <c r="B21" s="36">
        <v>38776</v>
      </c>
      <c r="C21" s="37" t="s">
        <v>27</v>
      </c>
      <c r="D21" s="37" t="s">
        <v>28</v>
      </c>
      <c r="E21" s="38"/>
      <c r="F21" s="37" t="s">
        <v>29</v>
      </c>
      <c r="G21" s="38"/>
      <c r="H21" s="39"/>
      <c r="I21" s="39"/>
      <c r="J21" s="305" t="s">
        <v>5</v>
      </c>
      <c r="K21" s="18" t="s">
        <v>30</v>
      </c>
      <c r="L21" s="4" t="s">
        <v>31</v>
      </c>
      <c r="M21" s="4" t="s">
        <v>31</v>
      </c>
      <c r="N21" s="4"/>
      <c r="O21" s="7">
        <v>170346.8</v>
      </c>
      <c r="P21" s="7">
        <v>170346.8</v>
      </c>
      <c r="Q21" s="40" t="s">
        <v>32</v>
      </c>
      <c r="R21" s="4" t="s">
        <v>33</v>
      </c>
      <c r="S21" s="8">
        <v>38684</v>
      </c>
      <c r="T21" s="7">
        <f>15980*10.66</f>
        <v>170346.8</v>
      </c>
      <c r="U21" s="9">
        <v>0</v>
      </c>
      <c r="V21" s="9">
        <f>SUM(T21:U21)</f>
        <v>170346.8</v>
      </c>
      <c r="W21" s="32" t="s">
        <v>347</v>
      </c>
      <c r="X21" s="41"/>
    </row>
    <row r="22" spans="2:24" ht="15">
      <c r="B22" s="10"/>
      <c r="C22" s="37" t="s">
        <v>34</v>
      </c>
      <c r="D22" s="37" t="s">
        <v>28</v>
      </c>
      <c r="E22" s="38" t="s">
        <v>2</v>
      </c>
      <c r="F22" s="37" t="s">
        <v>35</v>
      </c>
      <c r="G22" s="38">
        <v>16000</v>
      </c>
      <c r="H22" s="39" t="s">
        <v>36</v>
      </c>
      <c r="I22" s="4"/>
      <c r="J22" s="42"/>
      <c r="K22" s="18"/>
      <c r="L22" s="4"/>
      <c r="M22" s="4"/>
      <c r="N22" s="4"/>
      <c r="O22" s="43"/>
      <c r="P22" s="7"/>
      <c r="Q22" s="40"/>
      <c r="R22" s="4"/>
      <c r="S22" s="8"/>
      <c r="T22" s="7"/>
      <c r="U22" s="9"/>
      <c r="V22" s="9">
        <f>SUM(V17:V21)</f>
        <v>592507.9199999999</v>
      </c>
      <c r="W22" s="373"/>
      <c r="X22" s="44"/>
    </row>
    <row r="23" spans="2:24" ht="15">
      <c r="B23" s="19"/>
      <c r="C23" s="27"/>
      <c r="D23" s="27"/>
      <c r="E23" s="45"/>
      <c r="F23" s="27"/>
      <c r="G23" s="45"/>
      <c r="H23" s="23"/>
      <c r="I23" s="23"/>
      <c r="J23" s="46"/>
      <c r="K23" s="47"/>
      <c r="L23" s="23"/>
      <c r="M23" s="23"/>
      <c r="N23" s="23"/>
      <c r="O23" s="48">
        <f>O21+O29</f>
        <v>192080.41999999998</v>
      </c>
      <c r="P23" s="48"/>
      <c r="Q23" s="49"/>
      <c r="R23" s="23"/>
      <c r="S23" s="27"/>
      <c r="T23" s="48"/>
      <c r="U23" s="50"/>
      <c r="V23" s="50"/>
      <c r="W23" s="374"/>
      <c r="X23" s="44"/>
    </row>
    <row r="24" spans="2:23" ht="24.75">
      <c r="B24" s="10">
        <v>38776</v>
      </c>
      <c r="C24" s="8" t="s">
        <v>27</v>
      </c>
      <c r="D24" s="8" t="s">
        <v>28</v>
      </c>
      <c r="E24" s="51"/>
      <c r="F24" s="8" t="s">
        <v>37</v>
      </c>
      <c r="G24" s="51"/>
      <c r="H24" s="4" t="s">
        <v>38</v>
      </c>
      <c r="I24" s="4"/>
      <c r="J24" s="42" t="s">
        <v>5</v>
      </c>
      <c r="K24" s="52" t="s">
        <v>39</v>
      </c>
      <c r="L24" s="4"/>
      <c r="M24" s="4"/>
      <c r="N24" s="4"/>
      <c r="O24" s="7">
        <v>6116.1</v>
      </c>
      <c r="P24" s="7">
        <v>6116.1</v>
      </c>
      <c r="Q24" s="40" t="s">
        <v>32</v>
      </c>
      <c r="R24" s="4" t="s">
        <v>40</v>
      </c>
      <c r="S24" s="8">
        <v>38706</v>
      </c>
      <c r="T24" s="7">
        <f>570*10.73</f>
        <v>6116.1</v>
      </c>
      <c r="U24" s="9">
        <v>0</v>
      </c>
      <c r="V24" s="9">
        <f>SUM(T24:U24)</f>
        <v>6116.1</v>
      </c>
      <c r="W24" s="373"/>
    </row>
    <row r="25" spans="2:23" ht="24.75">
      <c r="B25" s="10"/>
      <c r="C25" s="8"/>
      <c r="D25" s="8"/>
      <c r="E25" s="51"/>
      <c r="F25" s="8"/>
      <c r="G25" s="51">
        <v>16000</v>
      </c>
      <c r="H25" s="4"/>
      <c r="I25" s="4"/>
      <c r="J25" s="42" t="s">
        <v>5</v>
      </c>
      <c r="K25" s="52" t="s">
        <v>41</v>
      </c>
      <c r="L25" s="4"/>
      <c r="M25" s="4"/>
      <c r="N25" s="4"/>
      <c r="O25" s="7">
        <v>7725.6</v>
      </c>
      <c r="P25" s="7">
        <v>7725.6</v>
      </c>
      <c r="Q25" s="40" t="s">
        <v>32</v>
      </c>
      <c r="R25" s="4" t="s">
        <v>40</v>
      </c>
      <c r="S25" s="8">
        <v>38706</v>
      </c>
      <c r="T25" s="7">
        <f>720*10.73</f>
        <v>7725.6</v>
      </c>
      <c r="U25" s="9">
        <v>0</v>
      </c>
      <c r="V25" s="9">
        <f>SUM(T25:U25)</f>
        <v>7725.6</v>
      </c>
      <c r="W25" s="373"/>
    </row>
    <row r="26" spans="2:23" ht="24.75">
      <c r="B26" s="10"/>
      <c r="C26" s="8"/>
      <c r="D26" s="8"/>
      <c r="E26" s="51"/>
      <c r="F26" s="8"/>
      <c r="G26" s="51">
        <v>16000</v>
      </c>
      <c r="H26" s="4"/>
      <c r="I26" s="4"/>
      <c r="J26" s="42" t="s">
        <v>5</v>
      </c>
      <c r="K26" s="52" t="s">
        <v>42</v>
      </c>
      <c r="L26" s="4"/>
      <c r="M26" s="4"/>
      <c r="N26" s="4"/>
      <c r="O26" s="7">
        <v>3009.77</v>
      </c>
      <c r="P26" s="7">
        <v>3009.77</v>
      </c>
      <c r="Q26" s="40" t="s">
        <v>32</v>
      </c>
      <c r="R26" s="4" t="s">
        <v>40</v>
      </c>
      <c r="S26" s="8">
        <v>38706</v>
      </c>
      <c r="T26" s="7">
        <f>280.5*10.73</f>
        <v>3009.7650000000003</v>
      </c>
      <c r="U26" s="9">
        <v>0</v>
      </c>
      <c r="V26" s="9">
        <f>SUM(T26:U26)</f>
        <v>3009.7650000000003</v>
      </c>
      <c r="W26" s="373"/>
    </row>
    <row r="27" spans="2:23" ht="15">
      <c r="B27" s="10"/>
      <c r="C27" s="8"/>
      <c r="D27" s="8"/>
      <c r="E27" s="51"/>
      <c r="F27" s="8"/>
      <c r="G27" s="51">
        <v>16000</v>
      </c>
      <c r="H27" s="4"/>
      <c r="I27" s="4"/>
      <c r="J27" s="42" t="s">
        <v>5</v>
      </c>
      <c r="K27" s="18" t="s">
        <v>43</v>
      </c>
      <c r="L27" s="4"/>
      <c r="M27" s="4"/>
      <c r="N27" s="4"/>
      <c r="O27" s="7">
        <v>4506.6</v>
      </c>
      <c r="P27" s="7">
        <v>4506.6</v>
      </c>
      <c r="Q27" s="40" t="s">
        <v>32</v>
      </c>
      <c r="R27" s="4" t="s">
        <v>40</v>
      </c>
      <c r="S27" s="8">
        <v>38706</v>
      </c>
      <c r="T27" s="7">
        <f>420*10.73</f>
        <v>4506.6</v>
      </c>
      <c r="U27" s="9">
        <v>0</v>
      </c>
      <c r="V27" s="9">
        <f>SUM(T27:U27)</f>
        <v>4506.6</v>
      </c>
      <c r="W27" s="373"/>
    </row>
    <row r="28" spans="2:23" ht="15">
      <c r="B28" s="10"/>
      <c r="C28" s="8" t="s">
        <v>34</v>
      </c>
      <c r="D28" s="8" t="s">
        <v>28</v>
      </c>
      <c r="E28" s="51"/>
      <c r="F28" s="8" t="s">
        <v>44</v>
      </c>
      <c r="G28" s="51">
        <v>16000</v>
      </c>
      <c r="H28" s="4"/>
      <c r="I28" s="4"/>
      <c r="J28" s="42" t="s">
        <v>5</v>
      </c>
      <c r="K28" s="18" t="s">
        <v>45</v>
      </c>
      <c r="L28" s="4"/>
      <c r="M28" s="4"/>
      <c r="N28" s="4"/>
      <c r="O28" s="7">
        <v>375.55</v>
      </c>
      <c r="P28" s="7">
        <v>375.55</v>
      </c>
      <c r="Q28" s="40" t="s">
        <v>32</v>
      </c>
      <c r="R28" s="4" t="s">
        <v>40</v>
      </c>
      <c r="S28" s="8">
        <v>38706</v>
      </c>
      <c r="T28" s="7">
        <f>35*10.73</f>
        <v>375.55</v>
      </c>
      <c r="U28" s="9">
        <v>0</v>
      </c>
      <c r="V28" s="9">
        <f>SUM(T28:U28)</f>
        <v>375.55</v>
      </c>
      <c r="W28" s="373"/>
    </row>
    <row r="29" spans="2:23" ht="15">
      <c r="B29" s="19"/>
      <c r="C29" s="27"/>
      <c r="D29" s="27"/>
      <c r="E29" s="45"/>
      <c r="F29" s="27"/>
      <c r="G29" s="45"/>
      <c r="H29" s="23"/>
      <c r="I29" s="23"/>
      <c r="J29" s="23"/>
      <c r="K29" s="53"/>
      <c r="L29" s="23"/>
      <c r="M29" s="23"/>
      <c r="N29" s="23"/>
      <c r="O29" s="54">
        <f>SUM(O24:O28)</f>
        <v>21733.62</v>
      </c>
      <c r="P29" s="48"/>
      <c r="Q29" s="49"/>
      <c r="R29" s="23"/>
      <c r="S29" s="27"/>
      <c r="T29" s="50"/>
      <c r="U29" s="50"/>
      <c r="V29" s="50"/>
      <c r="W29" s="26"/>
    </row>
    <row r="30" spans="2:23" ht="36">
      <c r="B30" s="306">
        <v>38417</v>
      </c>
      <c r="C30" s="307" t="s">
        <v>0</v>
      </c>
      <c r="D30" s="308" t="s">
        <v>1</v>
      </c>
      <c r="E30" s="309">
        <v>403034180</v>
      </c>
      <c r="F30" s="308" t="s">
        <v>56</v>
      </c>
      <c r="G30" s="309">
        <v>16008</v>
      </c>
      <c r="H30" s="310" t="s">
        <v>57</v>
      </c>
      <c r="I30" s="311"/>
      <c r="J30" s="302" t="s">
        <v>5</v>
      </c>
      <c r="K30" s="370" t="s">
        <v>58</v>
      </c>
      <c r="L30" s="4" t="s">
        <v>59</v>
      </c>
      <c r="M30" s="4" t="s">
        <v>60</v>
      </c>
      <c r="N30" s="4" t="s">
        <v>61</v>
      </c>
      <c r="O30" s="6"/>
      <c r="P30" s="7">
        <v>159896.23</v>
      </c>
      <c r="Q30" s="5" t="s">
        <v>62</v>
      </c>
      <c r="R30" s="4" t="s">
        <v>63</v>
      </c>
      <c r="S30" s="8">
        <v>38778</v>
      </c>
      <c r="T30" s="9">
        <v>139040.2</v>
      </c>
      <c r="U30" s="9">
        <f>T30*0.15</f>
        <v>20856.030000000002</v>
      </c>
      <c r="V30" s="9">
        <f>SUM(T30:U30)</f>
        <v>159896.23</v>
      </c>
      <c r="W30" s="5" t="s">
        <v>64</v>
      </c>
    </row>
    <row r="31" spans="2:23" ht="15">
      <c r="B31" s="306"/>
      <c r="C31" s="308"/>
      <c r="D31" s="308"/>
      <c r="E31" s="309"/>
      <c r="F31" s="308"/>
      <c r="G31" s="309"/>
      <c r="H31" s="312"/>
      <c r="I31" s="313"/>
      <c r="J31" s="302" t="s">
        <v>5</v>
      </c>
      <c r="K31" s="57" t="s">
        <v>65</v>
      </c>
      <c r="L31" s="4" t="s">
        <v>59</v>
      </c>
      <c r="M31" s="4" t="s">
        <v>66</v>
      </c>
      <c r="N31" s="4" t="s">
        <v>21</v>
      </c>
      <c r="O31" s="6"/>
      <c r="P31" s="7">
        <v>9040.1</v>
      </c>
      <c r="Q31" s="58"/>
      <c r="R31" s="4"/>
      <c r="S31" s="8"/>
      <c r="T31" s="9">
        <v>7860.96</v>
      </c>
      <c r="U31" s="9">
        <f>T31*0.15</f>
        <v>1179.144</v>
      </c>
      <c r="V31" s="9">
        <f>SUM(T31:U31)</f>
        <v>9040.104</v>
      </c>
      <c r="W31" s="5"/>
    </row>
    <row r="32" spans="2:23" ht="15">
      <c r="B32" s="314"/>
      <c r="C32" s="315"/>
      <c r="D32" s="315"/>
      <c r="E32" s="316"/>
      <c r="F32" s="315"/>
      <c r="G32" s="316"/>
      <c r="H32" s="317"/>
      <c r="I32" s="318"/>
      <c r="J32" s="304"/>
      <c r="K32" s="59"/>
      <c r="L32" s="23"/>
      <c r="M32" s="23"/>
      <c r="N32" s="23"/>
      <c r="O32" s="25"/>
      <c r="P32" s="48">
        <f>SUM(P30:P31)</f>
        <v>168936.33000000002</v>
      </c>
      <c r="Q32" s="60"/>
      <c r="R32" s="23"/>
      <c r="S32" s="27"/>
      <c r="T32" s="50"/>
      <c r="U32" s="50"/>
      <c r="V32" s="50">
        <f>SUM(V30:V31)</f>
        <v>168936.334</v>
      </c>
      <c r="W32" s="26"/>
    </row>
    <row r="33" spans="2:23" ht="15">
      <c r="B33" s="306">
        <v>38868</v>
      </c>
      <c r="C33" s="308" t="s">
        <v>27</v>
      </c>
      <c r="D33" s="308" t="s">
        <v>1</v>
      </c>
      <c r="E33" s="309"/>
      <c r="F33" s="308" t="s">
        <v>67</v>
      </c>
      <c r="G33" s="299">
        <v>16157</v>
      </c>
      <c r="H33" s="319" t="s">
        <v>68</v>
      </c>
      <c r="I33" s="302"/>
      <c r="J33" s="302" t="s">
        <v>5</v>
      </c>
      <c r="K33" s="16" t="s">
        <v>69</v>
      </c>
      <c r="L33" s="4" t="s">
        <v>70</v>
      </c>
      <c r="M33" s="4" t="s">
        <v>71</v>
      </c>
      <c r="N33" s="4" t="s">
        <v>72</v>
      </c>
      <c r="O33" s="6">
        <v>871953.66</v>
      </c>
      <c r="P33" s="7">
        <v>871953.66</v>
      </c>
      <c r="Q33" s="5" t="s">
        <v>73</v>
      </c>
      <c r="R33" s="4" t="s">
        <v>74</v>
      </c>
      <c r="S33" s="8">
        <v>38861</v>
      </c>
      <c r="T33" s="9">
        <v>758220.55</v>
      </c>
      <c r="U33" s="9">
        <v>113733.08</v>
      </c>
      <c r="V33" s="9">
        <f>SUM(T33:U33)</f>
        <v>871953.63</v>
      </c>
      <c r="W33" s="5" t="s">
        <v>348</v>
      </c>
    </row>
    <row r="34" spans="2:23" ht="15">
      <c r="B34" s="314"/>
      <c r="C34" s="315"/>
      <c r="D34" s="315"/>
      <c r="E34" s="316"/>
      <c r="F34" s="315"/>
      <c r="G34" s="320"/>
      <c r="H34" s="321"/>
      <c r="I34" s="304"/>
      <c r="J34" s="304"/>
      <c r="K34" s="61"/>
      <c r="L34" s="23"/>
      <c r="M34" s="23"/>
      <c r="N34" s="23"/>
      <c r="O34" s="25"/>
      <c r="P34" s="48"/>
      <c r="Q34" s="60"/>
      <c r="R34" s="23"/>
      <c r="S34" s="27"/>
      <c r="T34" s="50"/>
      <c r="U34" s="50"/>
      <c r="V34" s="50"/>
      <c r="W34" s="26"/>
    </row>
    <row r="35" spans="2:24" ht="33.75">
      <c r="B35" s="322">
        <v>38929</v>
      </c>
      <c r="C35" s="323" t="s">
        <v>27</v>
      </c>
      <c r="D35" s="323" t="s">
        <v>28</v>
      </c>
      <c r="E35" s="324"/>
      <c r="F35" s="323" t="s">
        <v>75</v>
      </c>
      <c r="G35" s="325">
        <v>16212</v>
      </c>
      <c r="H35" s="326" t="s">
        <v>76</v>
      </c>
      <c r="I35" s="326"/>
      <c r="J35" s="326" t="s">
        <v>5</v>
      </c>
      <c r="K35" s="65" t="s">
        <v>77</v>
      </c>
      <c r="L35" s="66" t="s">
        <v>78</v>
      </c>
      <c r="M35" s="66" t="s">
        <v>79</v>
      </c>
      <c r="N35" s="67" t="s">
        <v>80</v>
      </c>
      <c r="O35" s="68">
        <v>526750</v>
      </c>
      <c r="P35" s="68">
        <v>526750</v>
      </c>
      <c r="Q35" s="69" t="s">
        <v>81</v>
      </c>
      <c r="R35" s="64" t="s">
        <v>82</v>
      </c>
      <c r="S35" s="70">
        <v>38544</v>
      </c>
      <c r="T35" s="71">
        <f>49000*10.75</f>
        <v>526750</v>
      </c>
      <c r="U35" s="71">
        <v>0</v>
      </c>
      <c r="V35" s="71">
        <f>SUM(T35:U35)</f>
        <v>526750</v>
      </c>
      <c r="W35" s="69" t="s">
        <v>83</v>
      </c>
      <c r="X35" s="72"/>
    </row>
    <row r="36" spans="2:23" ht="90.75">
      <c r="B36" s="322">
        <v>38929</v>
      </c>
      <c r="C36" s="323" t="s">
        <v>27</v>
      </c>
      <c r="D36" s="323" t="s">
        <v>28</v>
      </c>
      <c r="E36" s="324"/>
      <c r="F36" s="323" t="s">
        <v>84</v>
      </c>
      <c r="G36" s="325">
        <v>16226</v>
      </c>
      <c r="H36" s="326" t="s">
        <v>85</v>
      </c>
      <c r="I36" s="326"/>
      <c r="J36" s="326" t="s">
        <v>5</v>
      </c>
      <c r="K36" s="73" t="s">
        <v>86</v>
      </c>
      <c r="L36" s="74" t="s">
        <v>87</v>
      </c>
      <c r="M36" s="75" t="s">
        <v>88</v>
      </c>
      <c r="N36" s="76" t="s">
        <v>89</v>
      </c>
      <c r="O36" s="77">
        <v>162450</v>
      </c>
      <c r="P36" s="78">
        <v>162450</v>
      </c>
      <c r="Q36" s="69" t="s">
        <v>81</v>
      </c>
      <c r="R36" s="64" t="s">
        <v>90</v>
      </c>
      <c r="S36" s="70">
        <v>38699</v>
      </c>
      <c r="T36" s="78">
        <f>15000*10.83</f>
        <v>162450</v>
      </c>
      <c r="U36" s="78">
        <v>0</v>
      </c>
      <c r="V36" s="78">
        <f>SUM(T36:U36)</f>
        <v>162450</v>
      </c>
      <c r="W36" s="69" t="s">
        <v>83</v>
      </c>
    </row>
    <row r="37" spans="2:23" ht="102">
      <c r="B37" s="322">
        <v>38929</v>
      </c>
      <c r="C37" s="323" t="s">
        <v>27</v>
      </c>
      <c r="D37" s="323" t="s">
        <v>28</v>
      </c>
      <c r="E37" s="324"/>
      <c r="F37" s="323" t="s">
        <v>91</v>
      </c>
      <c r="G37" s="325">
        <v>16227</v>
      </c>
      <c r="H37" s="326" t="s">
        <v>92</v>
      </c>
      <c r="I37" s="326"/>
      <c r="J37" s="326" t="s">
        <v>5</v>
      </c>
      <c r="K37" s="73" t="s">
        <v>93</v>
      </c>
      <c r="L37" s="66" t="s">
        <v>94</v>
      </c>
      <c r="M37" s="79" t="s">
        <v>95</v>
      </c>
      <c r="N37" s="79" t="s">
        <v>96</v>
      </c>
      <c r="O37" s="80">
        <v>422370</v>
      </c>
      <c r="P37" s="78">
        <v>422370</v>
      </c>
      <c r="Q37" s="69" t="s">
        <v>81</v>
      </c>
      <c r="R37" s="64" t="s">
        <v>97</v>
      </c>
      <c r="S37" s="70">
        <v>38699</v>
      </c>
      <c r="T37" s="78">
        <f>39000*10.83</f>
        <v>422370</v>
      </c>
      <c r="U37" s="78">
        <v>0</v>
      </c>
      <c r="V37" s="78">
        <f>SUM(T37:U37)</f>
        <v>422370</v>
      </c>
      <c r="W37" s="69" t="s">
        <v>83</v>
      </c>
    </row>
    <row r="38" spans="2:23" ht="124.5">
      <c r="B38" s="322">
        <v>38929</v>
      </c>
      <c r="C38" s="323" t="s">
        <v>27</v>
      </c>
      <c r="D38" s="323" t="s">
        <v>28</v>
      </c>
      <c r="E38" s="324"/>
      <c r="F38" s="323" t="s">
        <v>98</v>
      </c>
      <c r="G38" s="327">
        <v>16220</v>
      </c>
      <c r="H38" s="304" t="s">
        <v>99</v>
      </c>
      <c r="I38" s="304"/>
      <c r="J38" s="304" t="s">
        <v>5</v>
      </c>
      <c r="K38" s="81" t="s">
        <v>100</v>
      </c>
      <c r="L38" s="82" t="s">
        <v>101</v>
      </c>
      <c r="M38" s="83" t="s">
        <v>102</v>
      </c>
      <c r="N38" s="83">
        <v>105119</v>
      </c>
      <c r="O38" s="84">
        <v>311315</v>
      </c>
      <c r="P38" s="84">
        <v>311315</v>
      </c>
      <c r="Q38" s="69" t="s">
        <v>81</v>
      </c>
      <c r="R38" s="64" t="s">
        <v>103</v>
      </c>
      <c r="S38" s="70">
        <v>38706</v>
      </c>
      <c r="T38" s="78">
        <f>29000*10.735</f>
        <v>311315</v>
      </c>
      <c r="U38" s="78">
        <v>0</v>
      </c>
      <c r="V38" s="78">
        <f>SUM(T38:U38)</f>
        <v>311315</v>
      </c>
      <c r="W38" s="69" t="s">
        <v>83</v>
      </c>
    </row>
    <row r="39" spans="2:25" ht="24">
      <c r="B39" s="328">
        <v>38961</v>
      </c>
      <c r="C39" s="329" t="s">
        <v>27</v>
      </c>
      <c r="D39" s="330" t="s">
        <v>28</v>
      </c>
      <c r="E39" s="331"/>
      <c r="F39" s="330" t="s">
        <v>104</v>
      </c>
      <c r="G39" s="331">
        <v>16377</v>
      </c>
      <c r="H39" s="332" t="s">
        <v>105</v>
      </c>
      <c r="I39" s="332"/>
      <c r="J39" s="333"/>
      <c r="K39" s="371" t="s">
        <v>106</v>
      </c>
      <c r="L39" s="86"/>
      <c r="M39" s="86"/>
      <c r="N39" s="86"/>
      <c r="O39" s="87"/>
      <c r="P39" s="88">
        <v>353261.6</v>
      </c>
      <c r="Q39" s="89"/>
      <c r="R39" s="86"/>
      <c r="S39" s="85"/>
      <c r="T39" s="90"/>
      <c r="U39" s="90"/>
      <c r="V39" s="90"/>
      <c r="W39" s="382"/>
      <c r="X39" s="44"/>
      <c r="Y39" s="44"/>
    </row>
    <row r="40" spans="2:25" ht="48.75">
      <c r="B40" s="334">
        <v>38894</v>
      </c>
      <c r="C40" s="335" t="s">
        <v>0</v>
      </c>
      <c r="D40" s="335" t="s">
        <v>1</v>
      </c>
      <c r="E40" s="336">
        <v>4030341630</v>
      </c>
      <c r="F40" s="335" t="s">
        <v>107</v>
      </c>
      <c r="G40" s="336"/>
      <c r="H40" s="337" t="s">
        <v>105</v>
      </c>
      <c r="I40" s="337"/>
      <c r="J40" s="338" t="s">
        <v>5</v>
      </c>
      <c r="K40" s="96" t="s">
        <v>108</v>
      </c>
      <c r="L40" s="95" t="s">
        <v>109</v>
      </c>
      <c r="M40" s="95" t="s">
        <v>110</v>
      </c>
      <c r="N40" s="95" t="s">
        <v>111</v>
      </c>
      <c r="O40" s="87">
        <v>353261.6</v>
      </c>
      <c r="P40" s="97"/>
      <c r="Q40" s="98" t="s">
        <v>112</v>
      </c>
      <c r="R40" s="95" t="s">
        <v>113</v>
      </c>
      <c r="S40" s="92">
        <v>38965</v>
      </c>
      <c r="T40" s="99">
        <v>307184</v>
      </c>
      <c r="U40" s="99">
        <f>+T40*0.15</f>
        <v>46077.6</v>
      </c>
      <c r="V40" s="99">
        <f>SUM(T40:U40)</f>
        <v>353261.6</v>
      </c>
      <c r="W40" s="383" t="s">
        <v>114</v>
      </c>
      <c r="X40" s="72"/>
      <c r="Y40" s="72" t="s">
        <v>115</v>
      </c>
    </row>
    <row r="41" spans="2:25" ht="15">
      <c r="B41" s="339" t="s">
        <v>116</v>
      </c>
      <c r="C41" s="335"/>
      <c r="D41" s="335"/>
      <c r="E41" s="336"/>
      <c r="F41" s="335"/>
      <c r="G41" s="336"/>
      <c r="H41" s="337"/>
      <c r="I41" s="337"/>
      <c r="J41" s="338"/>
      <c r="K41" s="100" t="s">
        <v>117</v>
      </c>
      <c r="L41" s="95"/>
      <c r="M41" s="95"/>
      <c r="N41" s="95"/>
      <c r="O41" s="97"/>
      <c r="P41" s="97"/>
      <c r="Q41" s="98"/>
      <c r="R41" s="95"/>
      <c r="S41" s="92"/>
      <c r="T41" s="99"/>
      <c r="U41" s="99"/>
      <c r="V41" s="99"/>
      <c r="W41" s="383"/>
      <c r="X41" s="72"/>
      <c r="Y41" s="72"/>
    </row>
    <row r="42" spans="2:25" ht="15">
      <c r="B42" s="334">
        <v>38929</v>
      </c>
      <c r="C42" s="335" t="s">
        <v>27</v>
      </c>
      <c r="D42" s="335" t="s">
        <v>28</v>
      </c>
      <c r="E42" s="336"/>
      <c r="F42" s="335" t="s">
        <v>118</v>
      </c>
      <c r="G42" s="336"/>
      <c r="H42" s="338" t="s">
        <v>105</v>
      </c>
      <c r="I42" s="338"/>
      <c r="J42" s="338"/>
      <c r="K42" s="101" t="s">
        <v>119</v>
      </c>
      <c r="L42" s="95"/>
      <c r="M42" s="95"/>
      <c r="N42" s="95"/>
      <c r="O42" s="102"/>
      <c r="P42" s="97"/>
      <c r="Q42" s="98"/>
      <c r="R42" s="95"/>
      <c r="S42" s="92"/>
      <c r="T42" s="99"/>
      <c r="U42" s="99"/>
      <c r="V42" s="99"/>
      <c r="W42" s="383"/>
      <c r="X42" s="72"/>
      <c r="Y42" s="72"/>
    </row>
    <row r="43" spans="2:25" ht="48.75">
      <c r="B43" s="334">
        <v>38894</v>
      </c>
      <c r="C43" s="335" t="s">
        <v>0</v>
      </c>
      <c r="D43" s="335" t="s">
        <v>1</v>
      </c>
      <c r="E43" s="336">
        <v>4030341630</v>
      </c>
      <c r="F43" s="335" t="s">
        <v>107</v>
      </c>
      <c r="G43" s="336">
        <v>16377</v>
      </c>
      <c r="H43" s="337" t="s">
        <v>105</v>
      </c>
      <c r="I43" s="337"/>
      <c r="J43" s="338" t="s">
        <v>5</v>
      </c>
      <c r="K43" s="96" t="s">
        <v>108</v>
      </c>
      <c r="L43" s="95"/>
      <c r="M43" s="95" t="s">
        <v>120</v>
      </c>
      <c r="N43" s="95" t="s">
        <v>121</v>
      </c>
      <c r="O43" s="97">
        <v>-353261.6</v>
      </c>
      <c r="P43" s="97"/>
      <c r="Q43" s="98" t="s">
        <v>112</v>
      </c>
      <c r="R43" s="95" t="s">
        <v>113</v>
      </c>
      <c r="S43" s="92">
        <v>38965</v>
      </c>
      <c r="T43" s="99">
        <v>307184</v>
      </c>
      <c r="U43" s="99">
        <f>+T43*0.15</f>
        <v>46077.6</v>
      </c>
      <c r="V43" s="99">
        <f>SUM(T43:U43)</f>
        <v>353261.6</v>
      </c>
      <c r="W43" s="383" t="s">
        <v>114</v>
      </c>
      <c r="X43" s="72"/>
      <c r="Y43" s="72" t="s">
        <v>115</v>
      </c>
    </row>
    <row r="44" spans="2:25" ht="15">
      <c r="B44" s="339" t="s">
        <v>122</v>
      </c>
      <c r="C44" s="335"/>
      <c r="D44" s="335"/>
      <c r="E44" s="336"/>
      <c r="F44" s="335"/>
      <c r="G44" s="336"/>
      <c r="H44" s="337"/>
      <c r="I44" s="337"/>
      <c r="J44" s="338"/>
      <c r="K44" s="100" t="s">
        <v>117</v>
      </c>
      <c r="L44" s="95"/>
      <c r="M44" s="95"/>
      <c r="N44" s="95"/>
      <c r="O44" s="97"/>
      <c r="P44" s="97"/>
      <c r="Q44" s="98"/>
      <c r="R44" s="95"/>
      <c r="S44" s="92"/>
      <c r="T44" s="99"/>
      <c r="U44" s="99"/>
      <c r="V44" s="99"/>
      <c r="W44" s="383"/>
      <c r="X44" s="72"/>
      <c r="Y44" s="72"/>
    </row>
    <row r="45" spans="2:25" ht="15">
      <c r="B45" s="340"/>
      <c r="C45" s="341"/>
      <c r="D45" s="342"/>
      <c r="E45" s="343"/>
      <c r="F45" s="342"/>
      <c r="G45" s="343"/>
      <c r="H45" s="344"/>
      <c r="I45" s="344"/>
      <c r="J45" s="345"/>
      <c r="K45" s="106"/>
      <c r="L45" s="105"/>
      <c r="M45" s="105"/>
      <c r="N45" s="105"/>
      <c r="O45" s="107"/>
      <c r="P45" s="108"/>
      <c r="Q45" s="109"/>
      <c r="R45" s="105"/>
      <c r="S45" s="103"/>
      <c r="T45" s="110"/>
      <c r="U45" s="110"/>
      <c r="V45" s="110"/>
      <c r="W45" s="384"/>
      <c r="X45" s="44"/>
      <c r="Y45" s="44"/>
    </row>
    <row r="46" spans="2:23" ht="108.75">
      <c r="B46" s="334">
        <v>39052</v>
      </c>
      <c r="C46" s="335" t="s">
        <v>27</v>
      </c>
      <c r="D46" s="335" t="s">
        <v>123</v>
      </c>
      <c r="E46" s="336"/>
      <c r="F46" s="335" t="s">
        <v>124</v>
      </c>
      <c r="G46" s="336">
        <v>16522</v>
      </c>
      <c r="H46" s="338" t="s">
        <v>125</v>
      </c>
      <c r="I46" s="338"/>
      <c r="J46" s="332">
        <v>1</v>
      </c>
      <c r="K46" s="18" t="s">
        <v>126</v>
      </c>
      <c r="L46" s="111" t="s">
        <v>127</v>
      </c>
      <c r="M46" s="95" t="s">
        <v>128</v>
      </c>
      <c r="N46" s="95" t="s">
        <v>129</v>
      </c>
      <c r="O46" s="112">
        <v>255411.8</v>
      </c>
      <c r="P46" s="112">
        <v>255411.8</v>
      </c>
      <c r="Q46" s="98" t="s">
        <v>130</v>
      </c>
      <c r="R46" s="95" t="s">
        <v>131</v>
      </c>
      <c r="S46" s="113">
        <v>38888</v>
      </c>
      <c r="T46" s="112">
        <v>255411.8</v>
      </c>
      <c r="U46" s="114">
        <v>0</v>
      </c>
      <c r="V46" s="115">
        <f aca="true" t="shared" si="0" ref="V46:V54">SUM(T46:U46)</f>
        <v>255411.8</v>
      </c>
      <c r="W46" s="385" t="s">
        <v>132</v>
      </c>
    </row>
    <row r="47" spans="2:23" ht="72.75">
      <c r="B47" s="334"/>
      <c r="C47" s="335"/>
      <c r="D47" s="335"/>
      <c r="E47" s="336"/>
      <c r="F47" s="335"/>
      <c r="G47" s="336">
        <v>16522</v>
      </c>
      <c r="H47" s="338"/>
      <c r="I47" s="338"/>
      <c r="J47" s="337">
        <v>2</v>
      </c>
      <c r="K47" s="18" t="s">
        <v>133</v>
      </c>
      <c r="L47" s="95"/>
      <c r="M47" s="95"/>
      <c r="N47" s="95"/>
      <c r="O47" s="114">
        <f>+P47/2</f>
        <v>7630.56</v>
      </c>
      <c r="P47" s="112">
        <f>7630.56*2</f>
        <v>15261.12</v>
      </c>
      <c r="Q47" s="98" t="s">
        <v>130</v>
      </c>
      <c r="R47" s="95" t="s">
        <v>131</v>
      </c>
      <c r="S47" s="113">
        <v>38888</v>
      </c>
      <c r="T47" s="112">
        <f>7630.56*2</f>
        <v>15261.12</v>
      </c>
      <c r="U47" s="114">
        <v>0</v>
      </c>
      <c r="V47" s="115">
        <f t="shared" si="0"/>
        <v>15261.12</v>
      </c>
      <c r="W47" s="385"/>
    </row>
    <row r="48" spans="2:23" ht="72.75">
      <c r="B48" s="334"/>
      <c r="C48" s="335"/>
      <c r="D48" s="335"/>
      <c r="E48" s="336"/>
      <c r="F48" s="335"/>
      <c r="G48" s="346"/>
      <c r="H48" s="338"/>
      <c r="I48" s="338"/>
      <c r="J48" s="337"/>
      <c r="K48" s="18" t="s">
        <v>133</v>
      </c>
      <c r="L48" s="95"/>
      <c r="M48" s="95"/>
      <c r="N48" s="95"/>
      <c r="O48" s="112">
        <v>7630.56</v>
      </c>
      <c r="P48" s="112"/>
      <c r="Q48" s="98" t="s">
        <v>134</v>
      </c>
      <c r="R48" s="95"/>
      <c r="S48" s="113"/>
      <c r="T48" s="112"/>
      <c r="U48" s="114"/>
      <c r="V48" s="115"/>
      <c r="W48" s="385"/>
    </row>
    <row r="49" spans="2:23" ht="84.75">
      <c r="B49" s="334"/>
      <c r="C49" s="335"/>
      <c r="D49" s="335"/>
      <c r="E49" s="336"/>
      <c r="F49" s="335"/>
      <c r="G49" s="336">
        <v>16522</v>
      </c>
      <c r="H49" s="338"/>
      <c r="I49" s="338"/>
      <c r="J49" s="337">
        <v>1</v>
      </c>
      <c r="K49" s="18" t="s">
        <v>135</v>
      </c>
      <c r="L49" s="95"/>
      <c r="M49" s="95"/>
      <c r="N49" s="95"/>
      <c r="O49" s="112">
        <v>21831.88</v>
      </c>
      <c r="P49" s="112">
        <v>21831.88</v>
      </c>
      <c r="Q49" s="98" t="s">
        <v>130</v>
      </c>
      <c r="R49" s="95" t="s">
        <v>131</v>
      </c>
      <c r="S49" s="113">
        <v>38888</v>
      </c>
      <c r="T49" s="112">
        <v>21831.88</v>
      </c>
      <c r="U49" s="114">
        <v>0</v>
      </c>
      <c r="V49" s="115">
        <f t="shared" si="0"/>
        <v>21831.88</v>
      </c>
      <c r="W49" s="385"/>
    </row>
    <row r="50" spans="2:23" ht="36.75">
      <c r="B50" s="334"/>
      <c r="C50" s="335"/>
      <c r="D50" s="335"/>
      <c r="E50" s="336"/>
      <c r="F50" s="335"/>
      <c r="G50" s="346"/>
      <c r="H50" s="338"/>
      <c r="I50" s="338"/>
      <c r="J50" s="337">
        <v>2</v>
      </c>
      <c r="K50" s="18" t="s">
        <v>136</v>
      </c>
      <c r="L50" s="95"/>
      <c r="M50" s="95"/>
      <c r="N50" s="95"/>
      <c r="O50" s="114">
        <f>+P50/2</f>
        <v>794.85</v>
      </c>
      <c r="P50" s="115">
        <f>794.85*2</f>
        <v>1589.7</v>
      </c>
      <c r="Q50" s="98" t="s">
        <v>130</v>
      </c>
      <c r="R50" s="95" t="s">
        <v>131</v>
      </c>
      <c r="S50" s="113">
        <v>38888</v>
      </c>
      <c r="T50" s="115">
        <f>794.85*2</f>
        <v>1589.7</v>
      </c>
      <c r="U50" s="114">
        <v>0</v>
      </c>
      <c r="V50" s="115">
        <f t="shared" si="0"/>
        <v>1589.7</v>
      </c>
      <c r="W50" s="385"/>
    </row>
    <row r="51" spans="2:23" ht="36.75">
      <c r="B51" s="334"/>
      <c r="C51" s="335"/>
      <c r="D51" s="335"/>
      <c r="E51" s="336"/>
      <c r="F51" s="335"/>
      <c r="G51" s="346"/>
      <c r="H51" s="338"/>
      <c r="I51" s="338"/>
      <c r="J51" s="337"/>
      <c r="K51" s="18" t="s">
        <v>136</v>
      </c>
      <c r="L51" s="95"/>
      <c r="M51" s="95"/>
      <c r="N51" s="95"/>
      <c r="O51" s="114">
        <v>794.85</v>
      </c>
      <c r="P51" s="115"/>
      <c r="Q51" s="98"/>
      <c r="R51" s="95"/>
      <c r="S51" s="113"/>
      <c r="T51" s="115"/>
      <c r="U51" s="114"/>
      <c r="V51" s="115"/>
      <c r="W51" s="385"/>
    </row>
    <row r="52" spans="2:23" ht="48.75">
      <c r="B52" s="334"/>
      <c r="C52" s="335"/>
      <c r="D52" s="335"/>
      <c r="E52" s="336"/>
      <c r="F52" s="335"/>
      <c r="G52" s="336">
        <v>16522</v>
      </c>
      <c r="H52" s="338"/>
      <c r="I52" s="338"/>
      <c r="J52" s="337">
        <v>2</v>
      </c>
      <c r="K52" s="18" t="s">
        <v>137</v>
      </c>
      <c r="L52" s="95"/>
      <c r="M52" s="95"/>
      <c r="N52" s="95"/>
      <c r="O52" s="114">
        <f>+P52/2</f>
        <v>794.85</v>
      </c>
      <c r="P52" s="115">
        <f>794.85*2</f>
        <v>1589.7</v>
      </c>
      <c r="Q52" s="98" t="s">
        <v>130</v>
      </c>
      <c r="R52" s="95" t="s">
        <v>131</v>
      </c>
      <c r="S52" s="113">
        <v>38888</v>
      </c>
      <c r="T52" s="115">
        <f>794.85*2</f>
        <v>1589.7</v>
      </c>
      <c r="U52" s="114">
        <v>0</v>
      </c>
      <c r="V52" s="115">
        <f t="shared" si="0"/>
        <v>1589.7</v>
      </c>
      <c r="W52" s="385"/>
    </row>
    <row r="53" spans="2:23" ht="48.75">
      <c r="B53" s="334"/>
      <c r="C53" s="335"/>
      <c r="D53" s="335"/>
      <c r="E53" s="336"/>
      <c r="F53" s="335"/>
      <c r="G53" s="346"/>
      <c r="H53" s="338"/>
      <c r="I53" s="338"/>
      <c r="J53" s="337"/>
      <c r="K53" s="18" t="s">
        <v>137</v>
      </c>
      <c r="L53" s="95"/>
      <c r="M53" s="95"/>
      <c r="N53" s="95"/>
      <c r="O53" s="112">
        <v>794.85</v>
      </c>
      <c r="P53" s="117"/>
      <c r="Q53" s="98"/>
      <c r="R53" s="95"/>
      <c r="S53" s="113"/>
      <c r="T53" s="117"/>
      <c r="U53" s="114"/>
      <c r="V53" s="115"/>
      <c r="W53" s="385"/>
    </row>
    <row r="54" spans="2:23" ht="24.75">
      <c r="B54" s="334"/>
      <c r="C54" s="335"/>
      <c r="D54" s="335"/>
      <c r="E54" s="336"/>
      <c r="F54" s="335"/>
      <c r="G54" s="336">
        <v>16522</v>
      </c>
      <c r="H54" s="338"/>
      <c r="I54" s="338"/>
      <c r="J54" s="337">
        <v>1</v>
      </c>
      <c r="K54" s="18" t="s">
        <v>138</v>
      </c>
      <c r="L54" s="95"/>
      <c r="M54" s="95"/>
      <c r="N54" s="95"/>
      <c r="O54" s="112">
        <v>3974.25</v>
      </c>
      <c r="P54" s="112">
        <v>3974.25</v>
      </c>
      <c r="Q54" s="98" t="s">
        <v>130</v>
      </c>
      <c r="R54" s="95" t="s">
        <v>131</v>
      </c>
      <c r="S54" s="113">
        <v>38888</v>
      </c>
      <c r="T54" s="112">
        <v>3974.25</v>
      </c>
      <c r="U54" s="114">
        <v>0</v>
      </c>
      <c r="V54" s="115">
        <f t="shared" si="0"/>
        <v>3974.25</v>
      </c>
      <c r="W54" s="385"/>
    </row>
    <row r="55" spans="2:23" ht="15">
      <c r="B55" s="334"/>
      <c r="C55" s="335"/>
      <c r="D55" s="335"/>
      <c r="E55" s="336"/>
      <c r="F55" s="335"/>
      <c r="G55" s="346"/>
      <c r="H55" s="338"/>
      <c r="I55" s="338"/>
      <c r="J55" s="337"/>
      <c r="K55" s="118"/>
      <c r="L55" s="95"/>
      <c r="M55" s="95"/>
      <c r="N55" s="95"/>
      <c r="O55" s="291">
        <f>SUM(O46:O54)</f>
        <v>299658.4499999999</v>
      </c>
      <c r="P55" s="114"/>
      <c r="Q55" s="98"/>
      <c r="R55" s="95"/>
      <c r="S55" s="113"/>
      <c r="T55" s="112"/>
      <c r="U55" s="114"/>
      <c r="V55" s="115">
        <f>SUM(V46:V54)</f>
        <v>299658.45</v>
      </c>
      <c r="W55" s="385"/>
    </row>
    <row r="56" spans="2:23" ht="48.75">
      <c r="B56" s="91">
        <v>39052</v>
      </c>
      <c r="C56" s="92" t="s">
        <v>27</v>
      </c>
      <c r="D56" s="92" t="s">
        <v>123</v>
      </c>
      <c r="E56" s="93"/>
      <c r="F56" s="92" t="s">
        <v>139</v>
      </c>
      <c r="G56" s="93"/>
      <c r="H56" s="95" t="s">
        <v>140</v>
      </c>
      <c r="I56" s="95" t="s">
        <v>125</v>
      </c>
      <c r="J56" s="120"/>
      <c r="K56" s="18" t="s">
        <v>141</v>
      </c>
      <c r="L56" s="95"/>
      <c r="M56" s="95"/>
      <c r="N56" s="95"/>
      <c r="O56" s="114">
        <v>167843.74</v>
      </c>
      <c r="P56" s="114"/>
      <c r="Q56" s="98" t="s">
        <v>130</v>
      </c>
      <c r="R56" s="95" t="s">
        <v>131</v>
      </c>
      <c r="S56" s="113">
        <v>38888</v>
      </c>
      <c r="T56" s="112">
        <v>167843.74</v>
      </c>
      <c r="U56" s="114">
        <v>0</v>
      </c>
      <c r="V56" s="115">
        <f>SUM(T56:U56)</f>
        <v>167843.74</v>
      </c>
      <c r="W56" s="385"/>
    </row>
    <row r="57" spans="2:23" ht="15">
      <c r="B57" s="91"/>
      <c r="C57" s="92"/>
      <c r="D57" s="92"/>
      <c r="E57" s="93"/>
      <c r="F57" s="92"/>
      <c r="G57" s="93"/>
      <c r="H57" s="95"/>
      <c r="I57" s="95"/>
      <c r="J57" s="120"/>
      <c r="K57" s="121" t="s">
        <v>142</v>
      </c>
      <c r="L57" s="95"/>
      <c r="M57" s="95"/>
      <c r="N57" s="95"/>
      <c r="O57" s="114">
        <v>-167843.74</v>
      </c>
      <c r="P57" s="114"/>
      <c r="Q57" s="98" t="s">
        <v>130</v>
      </c>
      <c r="R57" s="95" t="s">
        <v>131</v>
      </c>
      <c r="S57" s="113">
        <v>38888</v>
      </c>
      <c r="T57" s="112">
        <v>-167843.74</v>
      </c>
      <c r="U57" s="114">
        <v>0</v>
      </c>
      <c r="V57" s="115">
        <f>SUM(T57:U57)</f>
        <v>-167843.74</v>
      </c>
      <c r="W57" s="385"/>
    </row>
    <row r="58" spans="2:23" ht="60.75">
      <c r="B58" s="91"/>
      <c r="C58" s="92"/>
      <c r="D58" s="92"/>
      <c r="E58" s="93"/>
      <c r="F58" s="92"/>
      <c r="G58" s="93"/>
      <c r="H58" s="95"/>
      <c r="I58" s="95" t="s">
        <v>143</v>
      </c>
      <c r="J58" s="116"/>
      <c r="K58" s="18" t="s">
        <v>144</v>
      </c>
      <c r="L58" s="95"/>
      <c r="M58" s="95"/>
      <c r="N58" s="95"/>
      <c r="O58" s="114">
        <v>10801</v>
      </c>
      <c r="P58" s="114">
        <v>10801</v>
      </c>
      <c r="Q58" s="380" t="s">
        <v>145</v>
      </c>
      <c r="R58" s="95" t="s">
        <v>146</v>
      </c>
      <c r="S58" s="113">
        <v>38916</v>
      </c>
      <c r="T58" s="112">
        <v>161</v>
      </c>
      <c r="U58" s="114">
        <v>10640</v>
      </c>
      <c r="V58" s="115">
        <f>SUM(T58:U58)</f>
        <v>10801</v>
      </c>
      <c r="W58" s="385"/>
    </row>
    <row r="59" spans="2:23" ht="48.75">
      <c r="B59" s="91"/>
      <c r="C59" s="92"/>
      <c r="D59" s="92"/>
      <c r="E59" s="93"/>
      <c r="F59" s="92"/>
      <c r="G59" s="93"/>
      <c r="H59" s="95"/>
      <c r="I59" s="95"/>
      <c r="J59" s="116"/>
      <c r="K59" s="18" t="s">
        <v>147</v>
      </c>
      <c r="L59" s="95"/>
      <c r="M59" s="95"/>
      <c r="N59" s="95"/>
      <c r="O59" s="114">
        <v>3108</v>
      </c>
      <c r="P59" s="114">
        <v>3108</v>
      </c>
      <c r="Q59" s="380" t="s">
        <v>145</v>
      </c>
      <c r="R59" s="95" t="s">
        <v>146</v>
      </c>
      <c r="S59" s="113">
        <v>38916</v>
      </c>
      <c r="T59" s="112">
        <v>3108</v>
      </c>
      <c r="U59" s="114">
        <v>0</v>
      </c>
      <c r="V59" s="115">
        <f>SUM(T59:U59)</f>
        <v>3108</v>
      </c>
      <c r="W59" s="385"/>
    </row>
    <row r="60" spans="2:23" ht="48.75">
      <c r="B60" s="91"/>
      <c r="C60" s="92"/>
      <c r="D60" s="92"/>
      <c r="E60" s="93"/>
      <c r="F60" s="92"/>
      <c r="G60" s="93"/>
      <c r="H60" s="95"/>
      <c r="I60" s="95"/>
      <c r="J60" s="121"/>
      <c r="K60" s="18" t="s">
        <v>148</v>
      </c>
      <c r="L60" s="95"/>
      <c r="M60" s="95"/>
      <c r="N60" s="95"/>
      <c r="O60" s="114">
        <v>2750</v>
      </c>
      <c r="P60" s="114">
        <v>2750</v>
      </c>
      <c r="Q60" s="380" t="s">
        <v>145</v>
      </c>
      <c r="R60" s="95" t="s">
        <v>146</v>
      </c>
      <c r="S60" s="113">
        <v>38916</v>
      </c>
      <c r="T60" s="112">
        <f>1500+200+200+600</f>
        <v>2500</v>
      </c>
      <c r="U60" s="114">
        <v>250</v>
      </c>
      <c r="V60" s="115">
        <f>SUM(T60:U60)</f>
        <v>2750</v>
      </c>
      <c r="W60" s="385"/>
    </row>
    <row r="61" spans="2:23" ht="15">
      <c r="B61" s="91"/>
      <c r="C61" s="92"/>
      <c r="D61" s="92"/>
      <c r="E61" s="93"/>
      <c r="F61" s="92"/>
      <c r="G61" s="93"/>
      <c r="H61" s="95"/>
      <c r="I61" s="95"/>
      <c r="J61" s="120"/>
      <c r="K61" s="121"/>
      <c r="L61" s="95"/>
      <c r="M61" s="95"/>
      <c r="N61" s="95"/>
      <c r="O61" s="119">
        <f>SUM(O58:O60)</f>
        <v>16659</v>
      </c>
      <c r="P61" s="114" t="s">
        <v>149</v>
      </c>
      <c r="Q61" s="98"/>
      <c r="R61" s="95"/>
      <c r="S61" s="113"/>
      <c r="T61" s="112"/>
      <c r="U61" s="114"/>
      <c r="V61" s="115"/>
      <c r="W61" s="385"/>
    </row>
    <row r="62" spans="2:23" ht="48">
      <c r="B62" s="91"/>
      <c r="C62" s="92"/>
      <c r="D62" s="92"/>
      <c r="E62" s="93"/>
      <c r="F62" s="92"/>
      <c r="G62" s="93"/>
      <c r="H62" s="95"/>
      <c r="I62" s="95" t="s">
        <v>150</v>
      </c>
      <c r="J62" s="120"/>
      <c r="K62" s="121"/>
      <c r="L62" s="95"/>
      <c r="M62" s="95"/>
      <c r="N62" s="95"/>
      <c r="O62" s="119">
        <v>16698.57</v>
      </c>
      <c r="P62" s="114">
        <v>16698.57</v>
      </c>
      <c r="Q62" s="380" t="s">
        <v>151</v>
      </c>
      <c r="R62" s="95" t="s">
        <v>152</v>
      </c>
      <c r="S62" s="113">
        <v>38922</v>
      </c>
      <c r="T62" s="112">
        <f>13939.68+580.82</f>
        <v>14520.5</v>
      </c>
      <c r="U62" s="114">
        <v>2178.07</v>
      </c>
      <c r="V62" s="115">
        <f>SUM(T62:U62)</f>
        <v>16698.57</v>
      </c>
      <c r="W62" s="385"/>
    </row>
    <row r="63" spans="2:23" ht="15">
      <c r="B63" s="122"/>
      <c r="C63" s="103"/>
      <c r="D63" s="103"/>
      <c r="E63" s="104"/>
      <c r="F63" s="103"/>
      <c r="G63" s="104"/>
      <c r="H63" s="105"/>
      <c r="I63" s="105"/>
      <c r="J63" s="123"/>
      <c r="K63" s="124"/>
      <c r="L63" s="105"/>
      <c r="M63" s="105"/>
      <c r="N63" s="105"/>
      <c r="O63" s="125">
        <f>+O62+O61+O55</f>
        <v>333016.0199999999</v>
      </c>
      <c r="P63" s="126"/>
      <c r="Q63" s="109"/>
      <c r="R63" s="105"/>
      <c r="S63" s="127"/>
      <c r="T63" s="128"/>
      <c r="U63" s="126"/>
      <c r="V63" s="129"/>
      <c r="W63" s="386"/>
    </row>
    <row r="64" spans="2:23" ht="15">
      <c r="B64" s="334">
        <v>39080</v>
      </c>
      <c r="C64" s="347" t="s">
        <v>27</v>
      </c>
      <c r="D64" s="335" t="s">
        <v>28</v>
      </c>
      <c r="E64" s="336"/>
      <c r="F64" s="335" t="s">
        <v>153</v>
      </c>
      <c r="G64" s="336">
        <v>16419</v>
      </c>
      <c r="H64" s="94" t="s">
        <v>154</v>
      </c>
      <c r="I64" s="130"/>
      <c r="J64" s="116">
        <v>1</v>
      </c>
      <c r="K64" s="131" t="s">
        <v>155</v>
      </c>
      <c r="L64" s="95" t="s">
        <v>156</v>
      </c>
      <c r="M64" s="95" t="s">
        <v>157</v>
      </c>
      <c r="N64" s="95" t="s">
        <v>50</v>
      </c>
      <c r="O64" s="112">
        <v>133563.22</v>
      </c>
      <c r="P64" s="112">
        <v>133563.22</v>
      </c>
      <c r="Q64" s="132" t="s">
        <v>158</v>
      </c>
      <c r="R64" s="95" t="s">
        <v>159</v>
      </c>
      <c r="S64" s="113">
        <v>39001</v>
      </c>
      <c r="T64" s="112">
        <v>133563.22</v>
      </c>
      <c r="U64" s="114">
        <v>0</v>
      </c>
      <c r="V64" s="115">
        <f>SUM(T64:U64)</f>
        <v>133563.22</v>
      </c>
      <c r="W64" s="387" t="s">
        <v>349</v>
      </c>
    </row>
    <row r="65" spans="2:23" ht="15">
      <c r="B65" s="334"/>
      <c r="C65" s="347"/>
      <c r="D65" s="335"/>
      <c r="E65" s="336"/>
      <c r="F65" s="335"/>
      <c r="G65" s="346"/>
      <c r="H65" s="94"/>
      <c r="I65" s="130"/>
      <c r="J65" s="116">
        <v>1</v>
      </c>
      <c r="K65" s="131" t="s">
        <v>160</v>
      </c>
      <c r="L65" s="95"/>
      <c r="M65" s="95"/>
      <c r="N65" s="95"/>
      <c r="O65" s="112">
        <v>28672.39</v>
      </c>
      <c r="P65" s="112">
        <v>28672.39</v>
      </c>
      <c r="Q65" s="98"/>
      <c r="R65" s="95"/>
      <c r="S65" s="113"/>
      <c r="T65" s="112">
        <v>28672.39</v>
      </c>
      <c r="U65" s="114">
        <v>0</v>
      </c>
      <c r="V65" s="115">
        <f aca="true" t="shared" si="1" ref="V65:V73">SUM(T65:U65)</f>
        <v>28672.39</v>
      </c>
      <c r="W65" s="385"/>
    </row>
    <row r="66" spans="2:23" ht="15">
      <c r="B66" s="334"/>
      <c r="C66" s="347"/>
      <c r="D66" s="335"/>
      <c r="E66" s="336"/>
      <c r="F66" s="335"/>
      <c r="G66" s="346"/>
      <c r="H66" s="94"/>
      <c r="I66" s="130"/>
      <c r="J66" s="116">
        <v>1</v>
      </c>
      <c r="K66" s="131" t="s">
        <v>161</v>
      </c>
      <c r="L66" s="95"/>
      <c r="M66" s="95"/>
      <c r="N66" s="95"/>
      <c r="O66" s="112">
        <v>2171.31</v>
      </c>
      <c r="P66" s="112">
        <v>2171.31</v>
      </c>
      <c r="Q66" s="98"/>
      <c r="R66" s="95"/>
      <c r="S66" s="113"/>
      <c r="T66" s="112">
        <v>2171.31</v>
      </c>
      <c r="U66" s="114">
        <v>0</v>
      </c>
      <c r="V66" s="115">
        <f t="shared" si="1"/>
        <v>2171.31</v>
      </c>
      <c r="W66" s="385"/>
    </row>
    <row r="67" spans="2:23" ht="15">
      <c r="B67" s="334"/>
      <c r="C67" s="347"/>
      <c r="D67" s="335"/>
      <c r="E67" s="336"/>
      <c r="F67" s="335"/>
      <c r="G67" s="346"/>
      <c r="H67" s="94"/>
      <c r="I67" s="130"/>
      <c r="J67" s="116">
        <v>1</v>
      </c>
      <c r="K67" s="131" t="s">
        <v>162</v>
      </c>
      <c r="L67" s="95"/>
      <c r="M67" s="95"/>
      <c r="N67" s="95"/>
      <c r="O67" s="112">
        <v>10522.49</v>
      </c>
      <c r="P67" s="112">
        <v>10522.49</v>
      </c>
      <c r="Q67" s="98"/>
      <c r="R67" s="95"/>
      <c r="S67" s="113"/>
      <c r="T67" s="112">
        <v>10522.49</v>
      </c>
      <c r="U67" s="114">
        <v>0</v>
      </c>
      <c r="V67" s="115">
        <f t="shared" si="1"/>
        <v>10522.49</v>
      </c>
      <c r="W67" s="385"/>
    </row>
    <row r="68" spans="2:23" ht="15">
      <c r="B68" s="334"/>
      <c r="C68" s="347"/>
      <c r="D68" s="335"/>
      <c r="E68" s="336"/>
      <c r="F68" s="335"/>
      <c r="G68" s="346"/>
      <c r="H68" s="94"/>
      <c r="I68" s="130"/>
      <c r="J68" s="116">
        <v>1</v>
      </c>
      <c r="K68" s="131" t="s">
        <v>163</v>
      </c>
      <c r="L68" s="95"/>
      <c r="M68" s="95"/>
      <c r="N68" s="95"/>
      <c r="O68" s="112">
        <v>10522.49</v>
      </c>
      <c r="P68" s="112">
        <v>10522.49</v>
      </c>
      <c r="Q68" s="98"/>
      <c r="R68" s="95"/>
      <c r="S68" s="113"/>
      <c r="T68" s="112">
        <v>10522.49</v>
      </c>
      <c r="U68" s="114">
        <v>0</v>
      </c>
      <c r="V68" s="115">
        <f t="shared" si="1"/>
        <v>10522.49</v>
      </c>
      <c r="W68" s="385"/>
    </row>
    <row r="69" spans="2:23" ht="15">
      <c r="B69" s="334"/>
      <c r="C69" s="347"/>
      <c r="D69" s="335"/>
      <c r="E69" s="336"/>
      <c r="F69" s="335"/>
      <c r="G69" s="346"/>
      <c r="H69" s="94"/>
      <c r="I69" s="95"/>
      <c r="J69" s="116">
        <v>1</v>
      </c>
      <c r="K69" s="131" t="s">
        <v>164</v>
      </c>
      <c r="L69" s="95"/>
      <c r="M69" s="95"/>
      <c r="N69" s="95"/>
      <c r="O69" s="112">
        <v>83456.13</v>
      </c>
      <c r="P69" s="112">
        <v>83456.13</v>
      </c>
      <c r="Q69" s="98"/>
      <c r="R69" s="95"/>
      <c r="S69" s="113"/>
      <c r="T69" s="112">
        <v>83456.13</v>
      </c>
      <c r="U69" s="114">
        <v>0</v>
      </c>
      <c r="V69" s="115">
        <f t="shared" si="1"/>
        <v>83456.13</v>
      </c>
      <c r="W69" s="385"/>
    </row>
    <row r="70" spans="2:23" ht="15">
      <c r="B70" s="334"/>
      <c r="C70" s="347"/>
      <c r="D70" s="335"/>
      <c r="E70" s="336"/>
      <c r="F70" s="335"/>
      <c r="G70" s="346"/>
      <c r="H70" s="94"/>
      <c r="I70" s="95"/>
      <c r="J70" s="116">
        <v>1</v>
      </c>
      <c r="K70" s="131" t="s">
        <v>165</v>
      </c>
      <c r="L70" s="95"/>
      <c r="M70" s="95"/>
      <c r="N70" s="95"/>
      <c r="O70" s="112">
        <v>22214.14</v>
      </c>
      <c r="P70" s="112">
        <v>22214.14</v>
      </c>
      <c r="Q70" s="98"/>
      <c r="R70" s="95"/>
      <c r="S70" s="113"/>
      <c r="T70" s="112">
        <v>22214.14</v>
      </c>
      <c r="U70" s="114">
        <v>0</v>
      </c>
      <c r="V70" s="115">
        <f t="shared" si="1"/>
        <v>22214.14</v>
      </c>
      <c r="W70" s="385"/>
    </row>
    <row r="71" spans="2:23" ht="15">
      <c r="B71" s="334"/>
      <c r="C71" s="347"/>
      <c r="D71" s="335"/>
      <c r="E71" s="336"/>
      <c r="F71" s="335"/>
      <c r="G71" s="346"/>
      <c r="H71" s="94"/>
      <c r="I71" s="95"/>
      <c r="J71" s="116">
        <v>1</v>
      </c>
      <c r="K71" s="131" t="s">
        <v>166</v>
      </c>
      <c r="L71" s="95"/>
      <c r="M71" s="95"/>
      <c r="N71" s="95"/>
      <c r="O71" s="112">
        <v>34852.26</v>
      </c>
      <c r="P71" s="112">
        <v>34852.26</v>
      </c>
      <c r="Q71" s="98"/>
      <c r="R71" s="95"/>
      <c r="S71" s="113"/>
      <c r="T71" s="112">
        <v>34852.26</v>
      </c>
      <c r="U71" s="114">
        <v>0</v>
      </c>
      <c r="V71" s="115">
        <f t="shared" si="1"/>
        <v>34852.26</v>
      </c>
      <c r="W71" s="385"/>
    </row>
    <row r="72" spans="2:23" ht="15">
      <c r="B72" s="334"/>
      <c r="C72" s="347"/>
      <c r="D72" s="335"/>
      <c r="E72" s="336"/>
      <c r="F72" s="335"/>
      <c r="G72" s="346"/>
      <c r="H72" s="94"/>
      <c r="I72" s="95"/>
      <c r="J72" s="116">
        <v>1</v>
      </c>
      <c r="K72" s="131" t="s">
        <v>167</v>
      </c>
      <c r="L72" s="95"/>
      <c r="M72" s="95"/>
      <c r="N72" s="95"/>
      <c r="O72" s="112">
        <v>3117.77</v>
      </c>
      <c r="P72" s="112">
        <v>3117.77</v>
      </c>
      <c r="Q72" s="98"/>
      <c r="R72" s="95"/>
      <c r="S72" s="113"/>
      <c r="T72" s="112">
        <v>3117.77</v>
      </c>
      <c r="U72" s="114">
        <v>0</v>
      </c>
      <c r="V72" s="115">
        <f t="shared" si="1"/>
        <v>3117.77</v>
      </c>
      <c r="W72" s="385"/>
    </row>
    <row r="73" spans="2:23" ht="15">
      <c r="B73" s="334"/>
      <c r="C73" s="347"/>
      <c r="D73" s="335"/>
      <c r="E73" s="336"/>
      <c r="F73" s="335"/>
      <c r="G73" s="346"/>
      <c r="H73" s="94"/>
      <c r="I73" s="95"/>
      <c r="J73" s="116">
        <v>6</v>
      </c>
      <c r="K73" s="131" t="s">
        <v>168</v>
      </c>
      <c r="L73" s="95"/>
      <c r="M73" s="95"/>
      <c r="N73" s="95"/>
      <c r="O73" s="112">
        <v>3140.04</v>
      </c>
      <c r="P73" s="112">
        <v>3140.04</v>
      </c>
      <c r="Q73" s="98"/>
      <c r="R73" s="95"/>
      <c r="S73" s="113"/>
      <c r="T73" s="112">
        <v>3140.04</v>
      </c>
      <c r="U73" s="114">
        <v>0</v>
      </c>
      <c r="V73" s="115">
        <f t="shared" si="1"/>
        <v>3140.04</v>
      </c>
      <c r="W73" s="385"/>
    </row>
    <row r="74" spans="2:23" ht="15">
      <c r="B74" s="334"/>
      <c r="C74" s="335"/>
      <c r="D74" s="335"/>
      <c r="E74" s="336"/>
      <c r="F74" s="335"/>
      <c r="G74" s="346"/>
      <c r="H74" s="95"/>
      <c r="I74" s="95"/>
      <c r="J74" s="116"/>
      <c r="K74" s="131" t="s">
        <v>169</v>
      </c>
      <c r="L74" s="95"/>
      <c r="M74" s="95"/>
      <c r="N74" s="95"/>
      <c r="O74" s="292">
        <f>SUM(O64:O73)</f>
        <v>332232.24</v>
      </c>
      <c r="P74" s="114"/>
      <c r="Q74" s="98"/>
      <c r="R74" s="95"/>
      <c r="S74" s="113"/>
      <c r="T74" s="112"/>
      <c r="U74" s="114"/>
      <c r="V74" s="115">
        <f>SUM(V64:V73)</f>
        <v>332232.24</v>
      </c>
      <c r="W74" s="385"/>
    </row>
    <row r="75" spans="2:23" ht="15">
      <c r="B75" s="122"/>
      <c r="C75" s="103"/>
      <c r="D75" s="103"/>
      <c r="E75" s="104"/>
      <c r="F75" s="103"/>
      <c r="G75" s="104"/>
      <c r="H75" s="105"/>
      <c r="I75" s="105"/>
      <c r="J75" s="133"/>
      <c r="K75" s="134"/>
      <c r="L75" s="105"/>
      <c r="M75" s="105"/>
      <c r="N75" s="105"/>
      <c r="O75" s="125"/>
      <c r="P75" s="126"/>
      <c r="Q75" s="109"/>
      <c r="R75" s="105"/>
      <c r="S75" s="127"/>
      <c r="T75" s="128"/>
      <c r="U75" s="126"/>
      <c r="V75" s="135"/>
      <c r="W75" s="386"/>
    </row>
    <row r="76" spans="2:24" ht="45.75">
      <c r="B76" s="334">
        <v>39069</v>
      </c>
      <c r="C76" s="335" t="s">
        <v>27</v>
      </c>
      <c r="D76" s="335" t="s">
        <v>28</v>
      </c>
      <c r="E76" s="336"/>
      <c r="F76" s="335" t="s">
        <v>170</v>
      </c>
      <c r="G76" s="336">
        <v>16515</v>
      </c>
      <c r="H76" s="95" t="s">
        <v>171</v>
      </c>
      <c r="I76" s="95"/>
      <c r="J76" s="116">
        <v>1</v>
      </c>
      <c r="K76" s="136" t="s">
        <v>172</v>
      </c>
      <c r="L76" s="121" t="s">
        <v>173</v>
      </c>
      <c r="M76" s="121" t="s">
        <v>174</v>
      </c>
      <c r="N76" s="116" t="s">
        <v>50</v>
      </c>
      <c r="O76" s="114">
        <v>179193</v>
      </c>
      <c r="P76" s="114">
        <v>179193</v>
      </c>
      <c r="Q76" s="137" t="s">
        <v>175</v>
      </c>
      <c r="R76" s="138">
        <v>7024</v>
      </c>
      <c r="S76" s="139">
        <v>38995</v>
      </c>
      <c r="T76" s="114">
        <v>155820</v>
      </c>
      <c r="U76" s="114">
        <f>+T76*0.15</f>
        <v>23373</v>
      </c>
      <c r="V76" s="114">
        <f>SUM(T76:U76)</f>
        <v>179193</v>
      </c>
      <c r="W76" s="388" t="s">
        <v>176</v>
      </c>
      <c r="X76" s="44"/>
    </row>
    <row r="77" spans="2:24" ht="15">
      <c r="B77" s="334"/>
      <c r="C77" s="335"/>
      <c r="D77" s="335"/>
      <c r="E77" s="336"/>
      <c r="F77" s="335"/>
      <c r="G77" s="336"/>
      <c r="H77" s="95"/>
      <c r="I77" s="95"/>
      <c r="J77" s="116"/>
      <c r="K77" s="136"/>
      <c r="L77" s="121"/>
      <c r="M77" s="121"/>
      <c r="N77" s="116"/>
      <c r="O77" s="114"/>
      <c r="P77" s="114"/>
      <c r="Q77" s="121"/>
      <c r="R77" s="116"/>
      <c r="S77" s="139"/>
      <c r="T77" s="114">
        <v>27268.5</v>
      </c>
      <c r="U77" s="114">
        <f>+T77*0.15</f>
        <v>4090.2749999999996</v>
      </c>
      <c r="V77" s="114">
        <f>SUM(T77:U77)</f>
        <v>31358.775</v>
      </c>
      <c r="W77" s="388"/>
      <c r="X77" s="44"/>
    </row>
    <row r="78" spans="2:24" ht="15">
      <c r="B78" s="348"/>
      <c r="C78" s="342"/>
      <c r="D78" s="342"/>
      <c r="E78" s="343"/>
      <c r="F78" s="342"/>
      <c r="G78" s="349"/>
      <c r="H78" s="105"/>
      <c r="I78" s="105"/>
      <c r="J78" s="133"/>
      <c r="K78" s="140"/>
      <c r="L78" s="124"/>
      <c r="M78" s="124"/>
      <c r="N78" s="124"/>
      <c r="O78" s="125"/>
      <c r="P78" s="126"/>
      <c r="Q78" s="124"/>
      <c r="R78" s="133"/>
      <c r="S78" s="141"/>
      <c r="T78" s="126"/>
      <c r="U78" s="124"/>
      <c r="V78" s="126">
        <f>SUM(V76:V77)</f>
        <v>210551.775</v>
      </c>
      <c r="W78" s="389"/>
      <c r="X78" s="44"/>
    </row>
    <row r="79" spans="2:24" ht="144.75">
      <c r="B79" s="334">
        <v>39080</v>
      </c>
      <c r="C79" s="335" t="s">
        <v>27</v>
      </c>
      <c r="D79" s="335" t="s">
        <v>28</v>
      </c>
      <c r="E79" s="336"/>
      <c r="F79" s="335" t="s">
        <v>177</v>
      </c>
      <c r="G79" s="336">
        <v>16331</v>
      </c>
      <c r="H79" s="95" t="s">
        <v>178</v>
      </c>
      <c r="I79" s="95" t="s">
        <v>179</v>
      </c>
      <c r="J79" s="116">
        <v>1</v>
      </c>
      <c r="K79" s="18" t="s">
        <v>180</v>
      </c>
      <c r="L79" s="121" t="s">
        <v>181</v>
      </c>
      <c r="M79" s="121" t="s">
        <v>182</v>
      </c>
      <c r="N79" s="116" t="s">
        <v>183</v>
      </c>
      <c r="O79" s="114">
        <v>2031609.76</v>
      </c>
      <c r="P79" s="114">
        <v>2031609.76</v>
      </c>
      <c r="Q79" s="132" t="s">
        <v>184</v>
      </c>
      <c r="R79" s="116" t="s">
        <v>185</v>
      </c>
      <c r="S79" s="142" t="s">
        <v>186</v>
      </c>
      <c r="T79" s="114">
        <f>686977.03+1079640.16</f>
        <v>1766617.19</v>
      </c>
      <c r="U79" s="114">
        <f>103046.55+161946.02</f>
        <v>264992.57</v>
      </c>
      <c r="V79" s="114">
        <f>SUM(T79:U79)</f>
        <v>2031609.76</v>
      </c>
      <c r="W79" s="388" t="s">
        <v>187</v>
      </c>
      <c r="X79" s="44"/>
    </row>
    <row r="80" spans="2:24" ht="15">
      <c r="B80" s="334"/>
      <c r="C80" s="335"/>
      <c r="D80" s="335"/>
      <c r="E80" s="336"/>
      <c r="F80" s="335"/>
      <c r="G80" s="346">
        <v>16331</v>
      </c>
      <c r="H80" s="95" t="s">
        <v>179</v>
      </c>
      <c r="I80" s="44"/>
      <c r="J80" s="116">
        <v>2</v>
      </c>
      <c r="K80" s="143" t="s">
        <v>188</v>
      </c>
      <c r="L80" s="121"/>
      <c r="M80" s="121"/>
      <c r="N80" s="121"/>
      <c r="O80" s="114">
        <f>+P80/2</f>
        <v>33654.175</v>
      </c>
      <c r="P80" s="114">
        <v>67308.35</v>
      </c>
      <c r="Q80" s="121"/>
      <c r="R80" s="116">
        <v>1241</v>
      </c>
      <c r="S80" s="142">
        <v>39024</v>
      </c>
      <c r="T80" s="114">
        <v>58529</v>
      </c>
      <c r="U80" s="114">
        <v>8779.35</v>
      </c>
      <c r="V80" s="114">
        <f aca="true" t="shared" si="2" ref="V80:V85">SUM(T80:U80)</f>
        <v>67308.35</v>
      </c>
      <c r="W80" s="388"/>
      <c r="X80" s="44"/>
    </row>
    <row r="81" spans="2:24" ht="15">
      <c r="B81" s="334"/>
      <c r="C81" s="335"/>
      <c r="D81" s="335"/>
      <c r="E81" s="336"/>
      <c r="F81" s="335"/>
      <c r="G81" s="346"/>
      <c r="H81" s="95"/>
      <c r="I81" s="44"/>
      <c r="J81" s="116"/>
      <c r="K81" s="143"/>
      <c r="L81" s="121"/>
      <c r="M81" s="121"/>
      <c r="N81" s="121"/>
      <c r="O81" s="114">
        <v>33654.17</v>
      </c>
      <c r="P81" s="114"/>
      <c r="Q81" s="121"/>
      <c r="R81" s="116"/>
      <c r="S81" s="142"/>
      <c r="T81" s="114"/>
      <c r="U81" s="114"/>
      <c r="V81" s="114"/>
      <c r="W81" s="388"/>
      <c r="X81" s="44"/>
    </row>
    <row r="82" spans="2:24" ht="15">
      <c r="B82" s="334"/>
      <c r="C82" s="335"/>
      <c r="D82" s="335"/>
      <c r="E82" s="336"/>
      <c r="F82" s="335"/>
      <c r="G82" s="346">
        <v>16331</v>
      </c>
      <c r="H82" s="95" t="s">
        <v>179</v>
      </c>
      <c r="I82" s="44"/>
      <c r="J82" s="116">
        <v>1</v>
      </c>
      <c r="K82" s="143" t="s">
        <v>189</v>
      </c>
      <c r="L82" s="121"/>
      <c r="M82" s="121"/>
      <c r="N82" s="121"/>
      <c r="O82" s="114">
        <v>55192.85</v>
      </c>
      <c r="P82" s="114">
        <v>55192.85</v>
      </c>
      <c r="Q82" s="121"/>
      <c r="R82" s="116">
        <v>1241</v>
      </c>
      <c r="S82" s="142">
        <v>39024</v>
      </c>
      <c r="T82" s="114">
        <v>47993.78</v>
      </c>
      <c r="U82" s="114">
        <v>7199.07</v>
      </c>
      <c r="V82" s="114">
        <f t="shared" si="2"/>
        <v>55192.85</v>
      </c>
      <c r="W82" s="388"/>
      <c r="X82" s="44"/>
    </row>
    <row r="83" spans="2:24" ht="15">
      <c r="B83" s="334"/>
      <c r="C83" s="335"/>
      <c r="D83" s="335"/>
      <c r="E83" s="336"/>
      <c r="F83" s="335"/>
      <c r="G83" s="346">
        <v>16331</v>
      </c>
      <c r="H83" s="95" t="s">
        <v>179</v>
      </c>
      <c r="I83" s="44"/>
      <c r="J83" s="116">
        <v>1</v>
      </c>
      <c r="K83" s="143" t="s">
        <v>190</v>
      </c>
      <c r="L83" s="121"/>
      <c r="M83" s="121"/>
      <c r="N83" s="121"/>
      <c r="O83" s="114">
        <v>5044.98</v>
      </c>
      <c r="P83" s="114">
        <v>5044.98</v>
      </c>
      <c r="Q83" s="121"/>
      <c r="R83" s="116">
        <v>1241</v>
      </c>
      <c r="S83" s="142">
        <v>39024</v>
      </c>
      <c r="T83" s="114">
        <v>4386.94</v>
      </c>
      <c r="U83" s="114">
        <v>658.04</v>
      </c>
      <c r="V83" s="114">
        <f t="shared" si="2"/>
        <v>5044.98</v>
      </c>
      <c r="W83" s="388"/>
      <c r="X83" s="44"/>
    </row>
    <row r="84" spans="2:24" ht="15">
      <c r="B84" s="334"/>
      <c r="C84" s="335"/>
      <c r="D84" s="335"/>
      <c r="E84" s="336"/>
      <c r="F84" s="335"/>
      <c r="G84" s="346">
        <v>16331</v>
      </c>
      <c r="H84" s="95" t="s">
        <v>179</v>
      </c>
      <c r="I84" s="44"/>
      <c r="J84" s="116">
        <v>1</v>
      </c>
      <c r="K84" s="143" t="s">
        <v>191</v>
      </c>
      <c r="L84" s="121"/>
      <c r="M84" s="121"/>
      <c r="N84" s="121"/>
      <c r="O84" s="114">
        <v>12115.51</v>
      </c>
      <c r="P84" s="114">
        <v>12115.51</v>
      </c>
      <c r="Q84" s="121"/>
      <c r="R84" s="116">
        <v>1241</v>
      </c>
      <c r="S84" s="142">
        <v>39024</v>
      </c>
      <c r="T84" s="114">
        <v>10535.22</v>
      </c>
      <c r="U84" s="114">
        <v>1580.29</v>
      </c>
      <c r="V84" s="114">
        <f t="shared" si="2"/>
        <v>12115.509999999998</v>
      </c>
      <c r="W84" s="388"/>
      <c r="X84" s="44"/>
    </row>
    <row r="85" spans="2:24" ht="15">
      <c r="B85" s="334"/>
      <c r="C85" s="335"/>
      <c r="D85" s="335"/>
      <c r="E85" s="336"/>
      <c r="F85" s="335"/>
      <c r="G85" s="346">
        <v>16331</v>
      </c>
      <c r="H85" s="144" t="s">
        <v>179</v>
      </c>
      <c r="I85" s="145"/>
      <c r="J85" s="146">
        <v>1</v>
      </c>
      <c r="K85" s="143" t="s">
        <v>192</v>
      </c>
      <c r="L85" s="121" t="s">
        <v>193</v>
      </c>
      <c r="M85" s="121"/>
      <c r="N85" s="121" t="s">
        <v>194</v>
      </c>
      <c r="O85" s="114">
        <v>75486</v>
      </c>
      <c r="P85" s="114">
        <v>75486</v>
      </c>
      <c r="Q85" s="121"/>
      <c r="R85" s="116">
        <v>1241</v>
      </c>
      <c r="S85" s="142">
        <v>39024</v>
      </c>
      <c r="T85" s="114">
        <v>65640</v>
      </c>
      <c r="U85" s="114">
        <v>9846</v>
      </c>
      <c r="V85" s="114">
        <f t="shared" si="2"/>
        <v>75486</v>
      </c>
      <c r="W85" s="388"/>
      <c r="X85" s="44"/>
    </row>
    <row r="86" spans="2:24" ht="15">
      <c r="B86" s="122"/>
      <c r="C86" s="103"/>
      <c r="D86" s="103"/>
      <c r="E86" s="104"/>
      <c r="F86" s="103"/>
      <c r="G86" s="104"/>
      <c r="H86" s="135"/>
      <c r="I86" s="147"/>
      <c r="J86" s="147"/>
      <c r="K86" s="135"/>
      <c r="L86" s="124"/>
      <c r="M86" s="124"/>
      <c r="N86" s="124"/>
      <c r="O86" s="125">
        <f>SUM(O79:O85)</f>
        <v>2246757.445</v>
      </c>
      <c r="Q86" s="124"/>
      <c r="R86" s="133"/>
      <c r="S86" s="141"/>
      <c r="T86" s="126"/>
      <c r="U86" s="126"/>
      <c r="V86" s="126">
        <f>SUM(V79:V85)</f>
        <v>2246757.4499999997</v>
      </c>
      <c r="W86" s="389"/>
      <c r="X86" s="44"/>
    </row>
    <row r="88" spans="7:16" ht="15">
      <c r="G88" s="393"/>
      <c r="H88" s="394" t="s">
        <v>355</v>
      </c>
      <c r="J88" s="390">
        <f>SUM(J46:J87)</f>
        <v>32</v>
      </c>
      <c r="N88" s="287" t="s">
        <v>351</v>
      </c>
      <c r="O88" s="287"/>
      <c r="P88" s="391">
        <f>SUM(P2:P85)</f>
        <v>9230820.259999998</v>
      </c>
    </row>
    <row r="90" ht="15.75" thickBot="1">
      <c r="B90" s="287" t="s">
        <v>343</v>
      </c>
    </row>
    <row r="91" spans="2:23" ht="15.75" thickTop="1">
      <c r="B91" s="218" t="s">
        <v>264</v>
      </c>
      <c r="C91" s="219" t="s">
        <v>265</v>
      </c>
      <c r="D91" s="219" t="s">
        <v>265</v>
      </c>
      <c r="E91" s="220" t="s">
        <v>266</v>
      </c>
      <c r="F91" s="219" t="s">
        <v>266</v>
      </c>
      <c r="G91" s="220" t="s">
        <v>266</v>
      </c>
      <c r="H91" s="221" t="s">
        <v>267</v>
      </c>
      <c r="I91" s="221" t="s">
        <v>268</v>
      </c>
      <c r="J91" s="221" t="s">
        <v>269</v>
      </c>
      <c r="K91" s="221" t="s">
        <v>270</v>
      </c>
      <c r="L91" s="221" t="s">
        <v>271</v>
      </c>
      <c r="M91" s="221" t="s">
        <v>272</v>
      </c>
      <c r="N91" s="221" t="s">
        <v>273</v>
      </c>
      <c r="O91" s="222" t="s">
        <v>274</v>
      </c>
      <c r="P91" s="223" t="s">
        <v>274</v>
      </c>
      <c r="Q91" s="221" t="s">
        <v>275</v>
      </c>
      <c r="R91" s="221" t="s">
        <v>276</v>
      </c>
      <c r="S91" s="224" t="s">
        <v>277</v>
      </c>
      <c r="T91" s="225" t="s">
        <v>278</v>
      </c>
      <c r="U91" s="225" t="s">
        <v>279</v>
      </c>
      <c r="V91" s="225" t="s">
        <v>280</v>
      </c>
      <c r="W91" s="234" t="s">
        <v>281</v>
      </c>
    </row>
    <row r="92" spans="2:23" ht="15.75" thickBot="1">
      <c r="B92" s="226"/>
      <c r="C92" s="227" t="s">
        <v>282</v>
      </c>
      <c r="D92" s="227" t="s">
        <v>283</v>
      </c>
      <c r="E92" s="228" t="s">
        <v>284</v>
      </c>
      <c r="F92" s="227" t="s">
        <v>282</v>
      </c>
      <c r="G92" s="228" t="s">
        <v>285</v>
      </c>
      <c r="H92" s="229" t="s">
        <v>286</v>
      </c>
      <c r="I92" s="229" t="s">
        <v>287</v>
      </c>
      <c r="J92" s="229" t="s">
        <v>288</v>
      </c>
      <c r="K92" s="229"/>
      <c r="L92" s="229"/>
      <c r="M92" s="229"/>
      <c r="N92" s="229" t="s">
        <v>289</v>
      </c>
      <c r="O92" s="230" t="s">
        <v>290</v>
      </c>
      <c r="P92" s="231" t="s">
        <v>291</v>
      </c>
      <c r="Q92" s="229"/>
      <c r="R92" s="229"/>
      <c r="S92" s="232" t="s">
        <v>292</v>
      </c>
      <c r="T92" s="233"/>
      <c r="U92" s="233"/>
      <c r="V92" s="233" t="s">
        <v>291</v>
      </c>
      <c r="W92" s="260"/>
    </row>
    <row r="93" spans="2:23" ht="15.75" thickTop="1">
      <c r="B93" s="178">
        <v>38748</v>
      </c>
      <c r="C93" s="179" t="s">
        <v>27</v>
      </c>
      <c r="D93" s="179" t="s">
        <v>28</v>
      </c>
      <c r="E93" s="180"/>
      <c r="F93" s="179" t="s">
        <v>195</v>
      </c>
      <c r="G93" s="298">
        <v>15945</v>
      </c>
      <c r="H93" s="350" t="s">
        <v>196</v>
      </c>
      <c r="I93" s="351"/>
      <c r="J93" s="351" t="s">
        <v>5</v>
      </c>
      <c r="K93" s="181" t="s">
        <v>197</v>
      </c>
      <c r="L93" s="148" t="s">
        <v>198</v>
      </c>
      <c r="M93" s="148" t="s">
        <v>199</v>
      </c>
      <c r="N93" s="182" t="s">
        <v>200</v>
      </c>
      <c r="O93" s="183">
        <v>221559.37</v>
      </c>
      <c r="P93" s="184">
        <v>221559.37</v>
      </c>
      <c r="Q93" s="181" t="s">
        <v>201</v>
      </c>
      <c r="R93" s="148" t="s">
        <v>202</v>
      </c>
      <c r="S93" s="185">
        <v>38742</v>
      </c>
      <c r="T93" s="186">
        <v>192660.3222885317</v>
      </c>
      <c r="U93" s="186">
        <f>T93*0.15</f>
        <v>28899.048343279752</v>
      </c>
      <c r="V93" s="186">
        <f>SUM(T93:U93)</f>
        <v>221559.37063181144</v>
      </c>
      <c r="W93" s="181" t="s">
        <v>203</v>
      </c>
    </row>
    <row r="94" spans="2:23" ht="15">
      <c r="B94" s="10"/>
      <c r="C94" s="1"/>
      <c r="D94" s="1"/>
      <c r="E94" s="2"/>
      <c r="F94" s="1"/>
      <c r="G94" s="2"/>
      <c r="H94" s="12"/>
      <c r="I94" s="4"/>
      <c r="J94" s="4"/>
      <c r="K94" s="11" t="s">
        <v>204</v>
      </c>
      <c r="L94" s="4"/>
      <c r="M94" s="4"/>
      <c r="N94" s="151"/>
      <c r="O94" s="6"/>
      <c r="P94" s="7"/>
      <c r="Q94" s="5"/>
      <c r="R94" s="4"/>
      <c r="S94" s="8"/>
      <c r="T94" s="9"/>
      <c r="U94" s="9"/>
      <c r="V94" s="9"/>
      <c r="W94" s="375"/>
    </row>
    <row r="95" spans="2:23" ht="15">
      <c r="B95" s="10"/>
      <c r="C95" s="15"/>
      <c r="D95" s="1"/>
      <c r="E95" s="2"/>
      <c r="F95" s="1"/>
      <c r="G95" s="2"/>
      <c r="H95" s="56"/>
      <c r="I95" s="152"/>
      <c r="J95" s="4"/>
      <c r="K95" s="55" t="s">
        <v>205</v>
      </c>
      <c r="L95" s="4"/>
      <c r="M95" s="4"/>
      <c r="N95" s="151"/>
      <c r="O95" s="6">
        <v>207.56</v>
      </c>
      <c r="P95" s="7">
        <v>207.56</v>
      </c>
      <c r="Q95" s="5" t="s">
        <v>206</v>
      </c>
      <c r="R95" s="4"/>
      <c r="S95" s="8"/>
      <c r="T95" s="9">
        <v>180.5</v>
      </c>
      <c r="U95" s="9">
        <v>27.06</v>
      </c>
      <c r="V95" s="9">
        <f>SUM(T95:U95)</f>
        <v>207.56</v>
      </c>
      <c r="W95" s="240" t="s">
        <v>203</v>
      </c>
    </row>
    <row r="96" spans="2:24" ht="15">
      <c r="B96" s="36">
        <v>38989</v>
      </c>
      <c r="C96" s="153" t="s">
        <v>27</v>
      </c>
      <c r="D96" s="153" t="s">
        <v>1</v>
      </c>
      <c r="E96" s="154" t="s">
        <v>207</v>
      </c>
      <c r="F96" s="153"/>
      <c r="G96" s="155">
        <v>16278</v>
      </c>
      <c r="H96" s="156" t="s">
        <v>208</v>
      </c>
      <c r="I96" s="39"/>
      <c r="J96" s="157">
        <v>1</v>
      </c>
      <c r="K96" s="132" t="s">
        <v>209</v>
      </c>
      <c r="L96" s="158" t="s">
        <v>210</v>
      </c>
      <c r="M96" s="159" t="s">
        <v>211</v>
      </c>
      <c r="N96" s="158" t="s">
        <v>212</v>
      </c>
      <c r="O96" s="150">
        <v>43749.06</v>
      </c>
      <c r="P96" s="150">
        <v>43749.06</v>
      </c>
      <c r="Q96" s="132" t="s">
        <v>213</v>
      </c>
      <c r="R96" s="160">
        <v>38</v>
      </c>
      <c r="S96" s="8">
        <v>38523</v>
      </c>
      <c r="T96" s="161">
        <v>43749.06</v>
      </c>
      <c r="U96" s="161">
        <v>0</v>
      </c>
      <c r="V96" s="161">
        <f>SUM(T96:U96)</f>
        <v>43749.06</v>
      </c>
      <c r="W96" s="376" t="s">
        <v>176</v>
      </c>
      <c r="X96" s="162"/>
    </row>
    <row r="97" spans="2:24" ht="15">
      <c r="B97" s="36"/>
      <c r="C97" s="153"/>
      <c r="D97" s="153"/>
      <c r="E97" s="154"/>
      <c r="F97" s="153"/>
      <c r="G97" s="154">
        <v>16277</v>
      </c>
      <c r="H97" s="39"/>
      <c r="I97" s="39"/>
      <c r="J97" s="157">
        <v>1</v>
      </c>
      <c r="K97" s="132" t="s">
        <v>214</v>
      </c>
      <c r="L97" s="160"/>
      <c r="M97" s="162"/>
      <c r="N97" s="163"/>
      <c r="O97" s="150">
        <v>39604.0034</v>
      </c>
      <c r="P97" s="150">
        <v>39604</v>
      </c>
      <c r="Q97" s="160"/>
      <c r="R97" s="160"/>
      <c r="S97" s="160"/>
      <c r="T97" s="161">
        <v>39604.0034</v>
      </c>
      <c r="U97" s="161">
        <v>0</v>
      </c>
      <c r="V97" s="161">
        <f>SUM(T97:U97)</f>
        <v>39604.0034</v>
      </c>
      <c r="W97" s="376"/>
      <c r="X97" s="162"/>
    </row>
    <row r="98" spans="2:24" ht="15">
      <c r="B98" s="36"/>
      <c r="C98" s="153"/>
      <c r="D98" s="153"/>
      <c r="E98" s="154"/>
      <c r="F98" s="153"/>
      <c r="G98" s="154"/>
      <c r="H98" s="39"/>
      <c r="I98" s="39"/>
      <c r="J98" s="157">
        <v>2</v>
      </c>
      <c r="K98" s="132" t="s">
        <v>215</v>
      </c>
      <c r="L98" s="160"/>
      <c r="M98" s="162"/>
      <c r="N98" s="163"/>
      <c r="O98" s="150">
        <f>+P98/2</f>
        <v>1958.26</v>
      </c>
      <c r="P98" s="150">
        <v>3916.52</v>
      </c>
      <c r="Q98" s="160"/>
      <c r="R98" s="160"/>
      <c r="S98" s="160"/>
      <c r="T98" s="161">
        <v>3916.52</v>
      </c>
      <c r="U98" s="161">
        <v>0</v>
      </c>
      <c r="V98" s="161">
        <f>SUM(T98:U98)</f>
        <v>3916.52</v>
      </c>
      <c r="W98" s="376"/>
      <c r="X98" s="162"/>
    </row>
    <row r="99" spans="2:24" ht="15">
      <c r="B99" s="36"/>
      <c r="C99" s="153"/>
      <c r="D99" s="153"/>
      <c r="E99" s="154"/>
      <c r="F99" s="153"/>
      <c r="G99" s="154"/>
      <c r="H99" s="39"/>
      <c r="I99" s="39"/>
      <c r="J99" s="157"/>
      <c r="K99" s="132"/>
      <c r="L99" s="160"/>
      <c r="M99" s="162"/>
      <c r="N99" s="163"/>
      <c r="O99" s="150">
        <v>1958.26</v>
      </c>
      <c r="P99" s="150"/>
      <c r="Q99" s="160"/>
      <c r="R99" s="160"/>
      <c r="S99" s="160"/>
      <c r="T99" s="161"/>
      <c r="U99" s="161"/>
      <c r="V99" s="161"/>
      <c r="W99" s="376"/>
      <c r="X99" s="162"/>
    </row>
    <row r="100" spans="2:24" ht="15">
      <c r="B100" s="36"/>
      <c r="C100" s="153"/>
      <c r="D100" s="153"/>
      <c r="E100" s="154"/>
      <c r="F100" s="153"/>
      <c r="G100" s="154"/>
      <c r="H100" s="39"/>
      <c r="I100" s="39"/>
      <c r="J100" s="157">
        <v>2</v>
      </c>
      <c r="K100" s="132" t="s">
        <v>216</v>
      </c>
      <c r="L100" s="160"/>
      <c r="M100" s="162"/>
      <c r="N100" s="163"/>
      <c r="O100" s="150">
        <f>+P100/2</f>
        <v>1739.46</v>
      </c>
      <c r="P100" s="150">
        <v>3478.92</v>
      </c>
      <c r="Q100" s="160"/>
      <c r="R100" s="160"/>
      <c r="S100" s="160"/>
      <c r="T100" s="161">
        <v>3478.92</v>
      </c>
      <c r="U100" s="161">
        <v>0</v>
      </c>
      <c r="V100" s="161">
        <f>SUM(T100:U100)</f>
        <v>3478.92</v>
      </c>
      <c r="W100" s="376"/>
      <c r="X100" s="162"/>
    </row>
    <row r="101" spans="2:24" ht="15">
      <c r="B101" s="36"/>
      <c r="C101" s="153"/>
      <c r="D101" s="153"/>
      <c r="E101" s="154"/>
      <c r="F101" s="153"/>
      <c r="G101" s="154"/>
      <c r="H101" s="39"/>
      <c r="I101" s="39"/>
      <c r="J101" s="157"/>
      <c r="K101" s="132"/>
      <c r="L101" s="160"/>
      <c r="M101" s="162"/>
      <c r="N101" s="163"/>
      <c r="O101" s="150">
        <v>1739.46</v>
      </c>
      <c r="P101" s="150"/>
      <c r="Q101" s="160"/>
      <c r="R101" s="160"/>
      <c r="S101" s="160"/>
      <c r="T101" s="161"/>
      <c r="U101" s="161"/>
      <c r="V101" s="161"/>
      <c r="W101" s="376"/>
      <c r="X101" s="162"/>
    </row>
    <row r="102" spans="2:24" ht="15">
      <c r="B102" s="36"/>
      <c r="C102" s="153"/>
      <c r="D102" s="153"/>
      <c r="E102" s="154"/>
      <c r="F102" s="153"/>
      <c r="G102" s="154">
        <v>16277</v>
      </c>
      <c r="H102" s="39"/>
      <c r="I102" s="39"/>
      <c r="J102" s="157">
        <v>1</v>
      </c>
      <c r="K102" s="132" t="s">
        <v>217</v>
      </c>
      <c r="L102" s="160"/>
      <c r="M102" s="162"/>
      <c r="N102" s="163"/>
      <c r="O102" s="150">
        <v>164045.3</v>
      </c>
      <c r="P102" s="150">
        <v>164045.3</v>
      </c>
      <c r="Q102" s="160"/>
      <c r="R102" s="160"/>
      <c r="S102" s="160"/>
      <c r="T102" s="161">
        <v>164045.3</v>
      </c>
      <c r="U102" s="161">
        <v>0</v>
      </c>
      <c r="V102" s="161">
        <f>SUM(T102:U102)</f>
        <v>164045.3</v>
      </c>
      <c r="W102" s="376"/>
      <c r="X102" s="162"/>
    </row>
    <row r="103" spans="2:24" ht="15">
      <c r="B103" s="36"/>
      <c r="C103" s="153"/>
      <c r="D103" s="153"/>
      <c r="E103" s="154"/>
      <c r="F103" s="153"/>
      <c r="G103" s="154"/>
      <c r="H103" s="39"/>
      <c r="I103" s="39"/>
      <c r="J103" s="157">
        <v>1</v>
      </c>
      <c r="K103" s="132" t="s">
        <v>218</v>
      </c>
      <c r="L103" s="160"/>
      <c r="M103" s="162"/>
      <c r="N103" s="163"/>
      <c r="O103" s="150">
        <v>1641</v>
      </c>
      <c r="P103" s="150">
        <v>1641</v>
      </c>
      <c r="Q103" s="160"/>
      <c r="R103" s="160"/>
      <c r="S103" s="160"/>
      <c r="T103" s="161">
        <v>1641</v>
      </c>
      <c r="U103" s="161">
        <v>0</v>
      </c>
      <c r="V103" s="161">
        <f>SUM(T103:U103)</f>
        <v>1641</v>
      </c>
      <c r="W103" s="376"/>
      <c r="X103" s="162"/>
    </row>
    <row r="104" spans="2:24" ht="15">
      <c r="B104" s="36"/>
      <c r="C104" s="153"/>
      <c r="D104" s="153"/>
      <c r="E104" s="154"/>
      <c r="F104" s="153"/>
      <c r="G104" s="155">
        <v>16276</v>
      </c>
      <c r="H104" s="39"/>
      <c r="I104" s="39"/>
      <c r="J104" s="164">
        <v>1</v>
      </c>
      <c r="K104" s="132" t="s">
        <v>219</v>
      </c>
      <c r="L104" s="163" t="s">
        <v>210</v>
      </c>
      <c r="M104" s="165" t="s">
        <v>220</v>
      </c>
      <c r="N104" s="166" t="s">
        <v>50</v>
      </c>
      <c r="O104" s="6">
        <v>5459.06</v>
      </c>
      <c r="P104" s="6">
        <v>5459.06</v>
      </c>
      <c r="Q104" s="5"/>
      <c r="R104" s="4"/>
      <c r="S104" s="4"/>
      <c r="T104" s="6">
        <v>5459.06</v>
      </c>
      <c r="U104" s="6">
        <v>0</v>
      </c>
      <c r="V104" s="161">
        <f>SUM(T104:U104)</f>
        <v>5459.06</v>
      </c>
      <c r="W104" s="376"/>
      <c r="X104" s="162"/>
    </row>
    <row r="105" spans="2:24" ht="15">
      <c r="B105" s="36"/>
      <c r="C105" s="153"/>
      <c r="D105" s="153"/>
      <c r="E105" s="154"/>
      <c r="F105" s="153"/>
      <c r="G105" s="154"/>
      <c r="H105" s="39"/>
      <c r="I105" s="39"/>
      <c r="J105" s="164">
        <v>2</v>
      </c>
      <c r="K105" s="132" t="s">
        <v>221</v>
      </c>
      <c r="L105" s="166"/>
      <c r="M105" s="165"/>
      <c r="N105" s="166"/>
      <c r="O105" s="7">
        <f>+P105/2</f>
        <v>1848.86</v>
      </c>
      <c r="P105" s="6">
        <v>3697.72</v>
      </c>
      <c r="Q105" s="5"/>
      <c r="R105" s="4"/>
      <c r="S105" s="167"/>
      <c r="T105" s="6">
        <v>3697.72</v>
      </c>
      <c r="U105" s="6">
        <v>0</v>
      </c>
      <c r="V105" s="161">
        <f>SUM(T105:U105)</f>
        <v>3697.72</v>
      </c>
      <c r="W105" s="376"/>
      <c r="X105" s="162"/>
    </row>
    <row r="106" spans="2:24" ht="15">
      <c r="B106" s="36"/>
      <c r="C106" s="153"/>
      <c r="D106" s="153"/>
      <c r="E106" s="154"/>
      <c r="F106" s="153"/>
      <c r="G106" s="154"/>
      <c r="H106" s="39"/>
      <c r="I106" s="39"/>
      <c r="J106" s="164"/>
      <c r="K106" s="132"/>
      <c r="L106" s="166"/>
      <c r="M106" s="165"/>
      <c r="N106" s="166"/>
      <c r="O106" s="7">
        <v>1848.86</v>
      </c>
      <c r="P106" s="6"/>
      <c r="Q106" s="5"/>
      <c r="R106" s="4"/>
      <c r="S106" s="167"/>
      <c r="T106" s="6"/>
      <c r="U106" s="6"/>
      <c r="V106" s="6"/>
      <c r="W106" s="376"/>
      <c r="X106" s="162"/>
    </row>
    <row r="107" spans="2:24" ht="15">
      <c r="B107" s="36"/>
      <c r="C107" s="153"/>
      <c r="D107" s="153"/>
      <c r="E107" s="154"/>
      <c r="F107" s="153"/>
      <c r="G107" s="154"/>
      <c r="H107" s="39"/>
      <c r="I107" s="39"/>
      <c r="J107" s="164">
        <v>2</v>
      </c>
      <c r="K107" s="132" t="s">
        <v>222</v>
      </c>
      <c r="L107" s="166"/>
      <c r="M107" s="165"/>
      <c r="N107" s="166"/>
      <c r="O107" s="7">
        <f>+P107/2</f>
        <v>1739.46</v>
      </c>
      <c r="P107" s="6">
        <v>3478.92</v>
      </c>
      <c r="Q107" s="5"/>
      <c r="R107" s="4"/>
      <c r="S107" s="167"/>
      <c r="T107" s="6">
        <v>3478.92</v>
      </c>
      <c r="U107" s="6">
        <v>0</v>
      </c>
      <c r="V107" s="161">
        <f>SUM(T107:U107)</f>
        <v>3478.92</v>
      </c>
      <c r="W107" s="376"/>
      <c r="X107" s="162"/>
    </row>
    <row r="108" spans="2:24" ht="15">
      <c r="B108" s="36"/>
      <c r="C108" s="153"/>
      <c r="D108" s="153"/>
      <c r="E108" s="154"/>
      <c r="F108" s="153"/>
      <c r="G108" s="154"/>
      <c r="H108" s="39"/>
      <c r="I108" s="39"/>
      <c r="J108" s="164"/>
      <c r="K108" s="132"/>
      <c r="L108" s="166"/>
      <c r="M108" s="165"/>
      <c r="N108" s="166"/>
      <c r="O108" s="7">
        <v>1739.46</v>
      </c>
      <c r="P108" s="7"/>
      <c r="Q108" s="5"/>
      <c r="R108" s="4"/>
      <c r="S108" s="167"/>
      <c r="T108" s="6"/>
      <c r="U108" s="6"/>
      <c r="V108" s="6"/>
      <c r="W108" s="376"/>
      <c r="X108" s="162"/>
    </row>
    <row r="109" spans="2:24" ht="15">
      <c r="B109" s="36"/>
      <c r="C109" s="153"/>
      <c r="D109" s="153"/>
      <c r="E109" s="154"/>
      <c r="F109" s="153"/>
      <c r="G109" s="154"/>
      <c r="H109" s="39"/>
      <c r="I109" s="39"/>
      <c r="J109" s="164"/>
      <c r="K109" s="132"/>
      <c r="L109" s="166"/>
      <c r="M109" s="165"/>
      <c r="N109" s="166"/>
      <c r="O109" s="168">
        <f>SUM(O96:O108)</f>
        <v>269070.5034</v>
      </c>
      <c r="P109" s="7"/>
      <c r="Q109" s="5"/>
      <c r="R109" s="4"/>
      <c r="S109" s="167"/>
      <c r="T109" s="6"/>
      <c r="U109" s="6"/>
      <c r="V109" s="6"/>
      <c r="W109" s="376"/>
      <c r="X109" s="162"/>
    </row>
    <row r="110" spans="2:24" ht="15">
      <c r="B110" s="36">
        <v>38989</v>
      </c>
      <c r="C110" s="153" t="s">
        <v>27</v>
      </c>
      <c r="D110" s="153" t="s">
        <v>1</v>
      </c>
      <c r="E110" s="154" t="s">
        <v>207</v>
      </c>
      <c r="F110" s="153"/>
      <c r="G110" s="154"/>
      <c r="H110" s="39" t="s">
        <v>223</v>
      </c>
      <c r="I110" s="156" t="s">
        <v>208</v>
      </c>
      <c r="J110" s="164">
        <v>0</v>
      </c>
      <c r="K110" s="132" t="s">
        <v>224</v>
      </c>
      <c r="L110" s="166"/>
      <c r="M110" s="165"/>
      <c r="N110" s="166"/>
      <c r="O110" s="7">
        <v>39925</v>
      </c>
      <c r="P110" s="7">
        <v>39925</v>
      </c>
      <c r="Q110" s="5" t="s">
        <v>225</v>
      </c>
      <c r="R110" s="4" t="s">
        <v>226</v>
      </c>
      <c r="S110" s="8">
        <v>38623</v>
      </c>
      <c r="T110" s="6">
        <v>161</v>
      </c>
      <c r="U110" s="6">
        <v>39764</v>
      </c>
      <c r="V110" s="6">
        <f>SUM(T110:U110)</f>
        <v>39925</v>
      </c>
      <c r="W110" s="376"/>
      <c r="X110" s="162"/>
    </row>
    <row r="111" spans="2:24" ht="15">
      <c r="B111" s="169"/>
      <c r="C111" s="170"/>
      <c r="D111" s="170"/>
      <c r="E111" s="171"/>
      <c r="F111" s="170"/>
      <c r="G111" s="171"/>
      <c r="H111" s="172"/>
      <c r="I111" s="172" t="s">
        <v>227</v>
      </c>
      <c r="J111" s="173"/>
      <c r="K111" s="174" t="s">
        <v>228</v>
      </c>
      <c r="L111" s="175"/>
      <c r="M111" s="176"/>
      <c r="N111" s="175"/>
      <c r="O111" s="48"/>
      <c r="P111" s="48"/>
      <c r="Q111" s="26"/>
      <c r="R111" s="23"/>
      <c r="S111" s="177"/>
      <c r="T111" s="25"/>
      <c r="U111" s="25"/>
      <c r="V111" s="25"/>
      <c r="W111" s="377"/>
      <c r="X111" s="162"/>
    </row>
    <row r="112" spans="8:16" ht="15">
      <c r="H112" s="394" t="s">
        <v>355</v>
      </c>
      <c r="J112" s="395">
        <f>SUM(J94:J111)</f>
        <v>13</v>
      </c>
      <c r="N112" s="390" t="s">
        <v>352</v>
      </c>
      <c r="O112" s="390"/>
      <c r="P112" s="392">
        <f>SUM(P93:P111)</f>
        <v>530762.4299999999</v>
      </c>
    </row>
    <row r="114" ht="15.75" thickBot="1">
      <c r="B114" t="s">
        <v>346</v>
      </c>
    </row>
    <row r="115" spans="2:23" ht="15.75" thickTop="1">
      <c r="B115" s="218" t="s">
        <v>264</v>
      </c>
      <c r="C115" s="219" t="s">
        <v>265</v>
      </c>
      <c r="D115" s="219" t="s">
        <v>265</v>
      </c>
      <c r="E115" s="220" t="s">
        <v>266</v>
      </c>
      <c r="F115" s="219" t="s">
        <v>266</v>
      </c>
      <c r="G115" s="220" t="s">
        <v>266</v>
      </c>
      <c r="H115" s="221" t="s">
        <v>267</v>
      </c>
      <c r="I115" s="221" t="s">
        <v>268</v>
      </c>
      <c r="J115" s="221" t="s">
        <v>269</v>
      </c>
      <c r="K115" s="221" t="s">
        <v>270</v>
      </c>
      <c r="L115" s="221" t="s">
        <v>271</v>
      </c>
      <c r="M115" s="221" t="s">
        <v>272</v>
      </c>
      <c r="N115" s="221" t="s">
        <v>273</v>
      </c>
      <c r="O115" s="222" t="s">
        <v>274</v>
      </c>
      <c r="P115" s="223" t="s">
        <v>274</v>
      </c>
      <c r="Q115" s="221" t="s">
        <v>275</v>
      </c>
      <c r="R115" s="221" t="s">
        <v>276</v>
      </c>
      <c r="S115" s="224" t="s">
        <v>277</v>
      </c>
      <c r="T115" s="225" t="s">
        <v>278</v>
      </c>
      <c r="U115" s="225" t="s">
        <v>279</v>
      </c>
      <c r="V115" s="225" t="s">
        <v>280</v>
      </c>
      <c r="W115" s="234" t="s">
        <v>281</v>
      </c>
    </row>
    <row r="116" spans="2:23" ht="15.75" thickBot="1">
      <c r="B116" s="226"/>
      <c r="C116" s="227" t="s">
        <v>282</v>
      </c>
      <c r="D116" s="227" t="s">
        <v>283</v>
      </c>
      <c r="E116" s="228" t="s">
        <v>284</v>
      </c>
      <c r="F116" s="227" t="s">
        <v>282</v>
      </c>
      <c r="G116" s="228" t="s">
        <v>285</v>
      </c>
      <c r="H116" s="229" t="s">
        <v>286</v>
      </c>
      <c r="I116" s="229" t="s">
        <v>287</v>
      </c>
      <c r="J116" s="229" t="s">
        <v>288</v>
      </c>
      <c r="K116" s="229"/>
      <c r="L116" s="229"/>
      <c r="M116" s="229"/>
      <c r="N116" s="229" t="s">
        <v>289</v>
      </c>
      <c r="O116" s="230" t="s">
        <v>290</v>
      </c>
      <c r="P116" s="231" t="s">
        <v>291</v>
      </c>
      <c r="Q116" s="229"/>
      <c r="R116" s="229"/>
      <c r="S116" s="232" t="s">
        <v>292</v>
      </c>
      <c r="T116" s="233"/>
      <c r="U116" s="233"/>
      <c r="V116" s="233" t="s">
        <v>291</v>
      </c>
      <c r="W116" s="260"/>
    </row>
    <row r="117" spans="2:23" ht="102.75" thickTop="1">
      <c r="B117" s="352">
        <v>38967</v>
      </c>
      <c r="C117" s="353" t="s">
        <v>0</v>
      </c>
      <c r="D117" s="353" t="s">
        <v>123</v>
      </c>
      <c r="E117" s="354" t="s">
        <v>229</v>
      </c>
      <c r="F117" s="355" t="s">
        <v>230</v>
      </c>
      <c r="G117" s="354">
        <v>16362</v>
      </c>
      <c r="H117" s="188" t="s">
        <v>231</v>
      </c>
      <c r="I117" s="188" t="s">
        <v>232</v>
      </c>
      <c r="J117" s="188" t="s">
        <v>5</v>
      </c>
      <c r="K117" s="189" t="s">
        <v>233</v>
      </c>
      <c r="L117" s="190" t="s">
        <v>234</v>
      </c>
      <c r="M117" s="188" t="s">
        <v>235</v>
      </c>
      <c r="N117" s="188" t="s">
        <v>236</v>
      </c>
      <c r="O117" s="191">
        <v>264000.98</v>
      </c>
      <c r="P117" s="192">
        <v>264000.98</v>
      </c>
      <c r="Q117" s="190" t="s">
        <v>237</v>
      </c>
      <c r="R117" s="188" t="s">
        <v>238</v>
      </c>
      <c r="S117" s="187">
        <v>38910</v>
      </c>
      <c r="T117" s="193">
        <f>12316.44*11.0095</f>
        <v>135597.84618</v>
      </c>
      <c r="U117" s="193"/>
      <c r="V117" s="193">
        <f>SUM(T117:U117)</f>
        <v>135597.84618</v>
      </c>
      <c r="W117" s="190" t="s">
        <v>132</v>
      </c>
    </row>
    <row r="118" spans="2:23" ht="15">
      <c r="B118" s="356"/>
      <c r="C118" s="357"/>
      <c r="D118" s="357"/>
      <c r="E118" s="358"/>
      <c r="F118" s="357"/>
      <c r="G118" s="358"/>
      <c r="H118" s="197"/>
      <c r="I118" s="197"/>
      <c r="J118" s="197"/>
      <c r="K118" s="197"/>
      <c r="L118" s="197"/>
      <c r="M118" s="197"/>
      <c r="N118" s="197"/>
      <c r="O118" s="198"/>
      <c r="P118" s="199"/>
      <c r="Q118" s="200"/>
      <c r="R118" s="197" t="s">
        <v>239</v>
      </c>
      <c r="S118" s="195">
        <v>38926</v>
      </c>
      <c r="T118" s="201">
        <f>12316.44*10.8968</f>
        <v>134209.783392</v>
      </c>
      <c r="U118" s="201"/>
      <c r="V118" s="201">
        <f>SUM(T118:U118)</f>
        <v>134209.783392</v>
      </c>
      <c r="W118" s="200"/>
    </row>
    <row r="119" spans="2:23" ht="15">
      <c r="B119" s="356"/>
      <c r="C119" s="357"/>
      <c r="D119" s="357"/>
      <c r="E119" s="358"/>
      <c r="F119" s="357"/>
      <c r="G119" s="358"/>
      <c r="H119" s="197"/>
      <c r="I119" s="197"/>
      <c r="J119" s="197"/>
      <c r="K119" s="200"/>
      <c r="L119" s="197"/>
      <c r="M119" s="197"/>
      <c r="N119" s="197"/>
      <c r="O119" s="202"/>
      <c r="P119" s="202"/>
      <c r="Q119" s="200"/>
      <c r="R119" s="197"/>
      <c r="S119" s="203"/>
      <c r="T119" s="201"/>
      <c r="U119" s="201"/>
      <c r="V119" s="201">
        <f>SUM(V117:V118)</f>
        <v>269807.629572</v>
      </c>
      <c r="W119" s="200"/>
    </row>
    <row r="120" spans="2:23" ht="15">
      <c r="B120" s="359"/>
      <c r="C120" s="360"/>
      <c r="D120" s="360"/>
      <c r="E120" s="361"/>
      <c r="F120" s="360"/>
      <c r="G120" s="361"/>
      <c r="H120" s="207"/>
      <c r="I120" s="207"/>
      <c r="J120" s="207"/>
      <c r="K120" s="208"/>
      <c r="L120" s="207"/>
      <c r="M120" s="207"/>
      <c r="N120" s="207"/>
      <c r="O120" s="209"/>
      <c r="P120" s="294">
        <f>P121+P122+P123</f>
        <v>1953751.0999999996</v>
      </c>
      <c r="Q120" s="208"/>
      <c r="R120" s="207"/>
      <c r="S120" s="210"/>
      <c r="T120" s="211"/>
      <c r="U120" s="211"/>
      <c r="V120" s="211"/>
      <c r="W120" s="208"/>
    </row>
    <row r="121" spans="2:24" ht="68.25">
      <c r="B121" s="362">
        <v>38964</v>
      </c>
      <c r="C121" s="363" t="s">
        <v>27</v>
      </c>
      <c r="D121" s="363" t="s">
        <v>123</v>
      </c>
      <c r="E121" s="364"/>
      <c r="F121" s="363" t="s">
        <v>240</v>
      </c>
      <c r="G121" s="364"/>
      <c r="H121" s="197" t="s">
        <v>241</v>
      </c>
      <c r="I121" s="197"/>
      <c r="J121" s="197"/>
      <c r="K121" s="136" t="s">
        <v>242</v>
      </c>
      <c r="L121" s="197"/>
      <c r="M121" s="197"/>
      <c r="N121" s="197"/>
      <c r="O121" s="202">
        <v>586125.33</v>
      </c>
      <c r="P121" s="295">
        <v>586125.33</v>
      </c>
      <c r="Q121" s="200" t="s">
        <v>243</v>
      </c>
      <c r="R121" s="197" t="s">
        <v>244</v>
      </c>
      <c r="S121" s="187">
        <v>38776</v>
      </c>
      <c r="T121" s="201">
        <v>509674.2</v>
      </c>
      <c r="U121" s="201">
        <f>+T121*0.15</f>
        <v>76451.13</v>
      </c>
      <c r="V121" s="201">
        <f>SUM(T121:U121)</f>
        <v>586125.3300000001</v>
      </c>
      <c r="W121" s="200" t="s">
        <v>245</v>
      </c>
      <c r="X121" s="212"/>
    </row>
    <row r="122" spans="2:24" ht="57">
      <c r="B122" s="362"/>
      <c r="C122" s="363"/>
      <c r="D122" s="363"/>
      <c r="E122" s="364"/>
      <c r="F122" s="363"/>
      <c r="G122" s="364"/>
      <c r="H122" s="197" t="s">
        <v>246</v>
      </c>
      <c r="I122" s="197"/>
      <c r="J122" s="197"/>
      <c r="K122" s="136" t="s">
        <v>247</v>
      </c>
      <c r="L122" s="197"/>
      <c r="M122" s="197"/>
      <c r="N122" s="197"/>
      <c r="O122" s="202">
        <v>1172250.66</v>
      </c>
      <c r="P122" s="295">
        <v>1172250.66</v>
      </c>
      <c r="Q122" s="200" t="s">
        <v>243</v>
      </c>
      <c r="R122" s="197" t="s">
        <v>248</v>
      </c>
      <c r="S122" s="187">
        <v>38798</v>
      </c>
      <c r="T122" s="201">
        <v>1019348.4</v>
      </c>
      <c r="U122" s="201">
        <f>+T122*0.15</f>
        <v>152902.26</v>
      </c>
      <c r="V122" s="201">
        <f>SUM(T122:U122)</f>
        <v>1172250.6600000001</v>
      </c>
      <c r="W122" s="200" t="s">
        <v>245</v>
      </c>
      <c r="X122" s="212"/>
    </row>
    <row r="123" spans="2:24" ht="68.25">
      <c r="B123" s="365"/>
      <c r="C123" s="366"/>
      <c r="D123" s="366"/>
      <c r="E123" s="367"/>
      <c r="F123" s="366"/>
      <c r="G123" s="367"/>
      <c r="H123" s="207" t="s">
        <v>249</v>
      </c>
      <c r="I123" s="207"/>
      <c r="J123" s="207"/>
      <c r="K123" s="213" t="s">
        <v>250</v>
      </c>
      <c r="L123" s="207"/>
      <c r="M123" s="207"/>
      <c r="N123" s="207"/>
      <c r="O123" s="209">
        <v>195375.11</v>
      </c>
      <c r="P123" s="294">
        <v>195375.11</v>
      </c>
      <c r="Q123" s="208" t="s">
        <v>243</v>
      </c>
      <c r="R123" s="207" t="s">
        <v>251</v>
      </c>
      <c r="S123" s="214">
        <v>38887</v>
      </c>
      <c r="T123" s="211">
        <v>169891.4</v>
      </c>
      <c r="U123" s="211">
        <f>+T123*0.15</f>
        <v>25483.71</v>
      </c>
      <c r="V123" s="211">
        <f>SUM(T123:U123)</f>
        <v>195375.11</v>
      </c>
      <c r="W123" s="208" t="s">
        <v>245</v>
      </c>
      <c r="X123" s="212"/>
    </row>
    <row r="124" spans="2:24" ht="15">
      <c r="B124" s="356"/>
      <c r="C124" s="357"/>
      <c r="D124" s="357"/>
      <c r="E124" s="358"/>
      <c r="F124" s="357"/>
      <c r="G124" s="358"/>
      <c r="H124" s="197"/>
      <c r="I124" s="197"/>
      <c r="J124" s="197"/>
      <c r="K124" s="293"/>
      <c r="L124" s="197"/>
      <c r="M124" s="197"/>
      <c r="N124" s="197"/>
      <c r="O124" s="202"/>
      <c r="P124" s="202"/>
      <c r="Q124" s="215"/>
      <c r="R124" s="197"/>
      <c r="S124" s="195"/>
      <c r="T124" s="201"/>
      <c r="U124" s="201"/>
      <c r="V124" s="201"/>
      <c r="W124" s="200"/>
      <c r="X124" s="212"/>
    </row>
    <row r="125" spans="2:24" ht="15">
      <c r="B125" s="194"/>
      <c r="C125" s="195"/>
      <c r="D125" s="195"/>
      <c r="E125" s="196"/>
      <c r="F125" s="195"/>
      <c r="G125" s="196"/>
      <c r="H125" s="197"/>
      <c r="I125" s="197"/>
      <c r="J125" s="197"/>
      <c r="K125" s="293"/>
      <c r="L125" s="197"/>
      <c r="M125" s="197"/>
      <c r="N125" s="197"/>
      <c r="O125" s="202"/>
      <c r="P125" s="202"/>
      <c r="Q125" s="215"/>
      <c r="R125" s="197"/>
      <c r="S125" s="195"/>
      <c r="T125" s="201"/>
      <c r="U125" s="201"/>
      <c r="V125" s="201"/>
      <c r="W125" s="200"/>
      <c r="X125" s="212"/>
    </row>
    <row r="126" spans="2:24" ht="15">
      <c r="B126" s="194"/>
      <c r="C126" s="195"/>
      <c r="D126" s="195"/>
      <c r="E126" s="196"/>
      <c r="F126" s="195"/>
      <c r="G126" s="196"/>
      <c r="H126" s="197"/>
      <c r="I126" s="197"/>
      <c r="J126" s="197"/>
      <c r="K126" s="293"/>
      <c r="L126" s="197"/>
      <c r="M126" s="197"/>
      <c r="N126" s="197"/>
      <c r="O126" s="202"/>
      <c r="P126" s="202"/>
      <c r="Q126" s="215"/>
      <c r="R126" s="197"/>
      <c r="S126" s="195"/>
      <c r="T126" s="201"/>
      <c r="U126" s="201"/>
      <c r="V126" s="201"/>
      <c r="W126" s="200"/>
      <c r="X126" s="212"/>
    </row>
    <row r="127" spans="2:23" ht="15">
      <c r="B127" s="194">
        <v>39080</v>
      </c>
      <c r="C127" s="195" t="s">
        <v>27</v>
      </c>
      <c r="D127" s="195" t="s">
        <v>28</v>
      </c>
      <c r="E127" s="196"/>
      <c r="F127" s="195" t="s">
        <v>177</v>
      </c>
      <c r="G127" s="196"/>
      <c r="H127" s="197" t="s">
        <v>252</v>
      </c>
      <c r="I127" s="197"/>
      <c r="J127" s="197" t="s">
        <v>5</v>
      </c>
      <c r="K127" s="215" t="s">
        <v>253</v>
      </c>
      <c r="L127" s="197" t="s">
        <v>254</v>
      </c>
      <c r="M127" s="197" t="s">
        <v>255</v>
      </c>
      <c r="N127" s="197" t="s">
        <v>256</v>
      </c>
      <c r="O127" s="198">
        <v>353492.61</v>
      </c>
      <c r="P127" s="295">
        <v>353492.61</v>
      </c>
      <c r="Q127" s="215" t="s">
        <v>257</v>
      </c>
      <c r="R127" s="197" t="s">
        <v>258</v>
      </c>
      <c r="S127" s="195">
        <v>39009</v>
      </c>
      <c r="T127" s="201">
        <v>307384.98</v>
      </c>
      <c r="U127" s="201">
        <v>46107.73</v>
      </c>
      <c r="V127" s="201">
        <f>SUM(T127:U127)</f>
        <v>353492.70999999996</v>
      </c>
      <c r="W127" s="200" t="s">
        <v>259</v>
      </c>
    </row>
    <row r="128" spans="2:23" ht="15">
      <c r="B128" s="194"/>
      <c r="C128" s="195"/>
      <c r="D128" s="195"/>
      <c r="E128" s="196"/>
      <c r="F128" s="195"/>
      <c r="G128" s="196"/>
      <c r="H128" s="197"/>
      <c r="I128" s="197"/>
      <c r="J128" s="197"/>
      <c r="K128" s="215" t="s">
        <v>260</v>
      </c>
      <c r="L128" s="197"/>
      <c r="M128" s="197" t="s">
        <v>261</v>
      </c>
      <c r="N128" s="197"/>
      <c r="O128" s="198"/>
      <c r="P128" s="202"/>
      <c r="Q128" s="215"/>
      <c r="R128" s="197"/>
      <c r="S128" s="203"/>
      <c r="T128" s="201"/>
      <c r="U128" s="201"/>
      <c r="V128" s="201"/>
      <c r="W128" s="200"/>
    </row>
    <row r="129" spans="2:23" ht="15">
      <c r="B129" s="194"/>
      <c r="C129" s="195"/>
      <c r="D129" s="195"/>
      <c r="E129" s="196"/>
      <c r="F129" s="195"/>
      <c r="G129" s="196"/>
      <c r="H129" s="197"/>
      <c r="I129" s="197"/>
      <c r="J129" s="197"/>
      <c r="K129" s="215" t="s">
        <v>262</v>
      </c>
      <c r="L129" s="197"/>
      <c r="M129" s="197"/>
      <c r="N129" s="197"/>
      <c r="O129" s="198"/>
      <c r="P129" s="202"/>
      <c r="Q129" s="215"/>
      <c r="R129" s="197"/>
      <c r="S129" s="203"/>
      <c r="T129" s="201"/>
      <c r="U129" s="201"/>
      <c r="V129" s="201"/>
      <c r="W129" s="200"/>
    </row>
    <row r="130" spans="2:23" ht="15">
      <c r="B130" s="204"/>
      <c r="C130" s="205"/>
      <c r="D130" s="205"/>
      <c r="E130" s="206"/>
      <c r="F130" s="205"/>
      <c r="G130" s="206"/>
      <c r="H130" s="207"/>
      <c r="I130" s="207"/>
      <c r="J130" s="207"/>
      <c r="K130" s="216" t="s">
        <v>263</v>
      </c>
      <c r="L130" s="207"/>
      <c r="M130" s="207"/>
      <c r="N130" s="207"/>
      <c r="O130" s="217"/>
      <c r="P130" s="209"/>
      <c r="Q130" s="216"/>
      <c r="R130" s="207"/>
      <c r="S130" s="210"/>
      <c r="T130" s="211"/>
      <c r="U130" s="211"/>
      <c r="V130" s="211"/>
      <c r="W130" s="208"/>
    </row>
    <row r="131" spans="8:16" ht="15">
      <c r="H131" s="394" t="s">
        <v>355</v>
      </c>
      <c r="J131" s="390">
        <v>2</v>
      </c>
      <c r="N131" s="390" t="s">
        <v>353</v>
      </c>
      <c r="O131" s="390"/>
      <c r="P131" s="392">
        <f>SUM(P117:P130)</f>
        <v>4524995.789999999</v>
      </c>
    </row>
    <row r="139" spans="2:3" ht="15.75" thickBot="1">
      <c r="B139">
        <v>10323</v>
      </c>
      <c r="C139" t="s">
        <v>342</v>
      </c>
    </row>
    <row r="140" spans="2:23" ht="15.75" thickTop="1">
      <c r="B140" s="218" t="s">
        <v>264</v>
      </c>
      <c r="C140" s="219" t="s">
        <v>265</v>
      </c>
      <c r="D140" s="219" t="s">
        <v>265</v>
      </c>
      <c r="E140" s="220" t="s">
        <v>266</v>
      </c>
      <c r="F140" s="219" t="s">
        <v>266</v>
      </c>
      <c r="G140" s="220" t="s">
        <v>266</v>
      </c>
      <c r="H140" s="221" t="s">
        <v>267</v>
      </c>
      <c r="I140" s="221" t="s">
        <v>268</v>
      </c>
      <c r="J140" s="221" t="s">
        <v>269</v>
      </c>
      <c r="K140" s="221" t="s">
        <v>270</v>
      </c>
      <c r="L140" s="221" t="s">
        <v>271</v>
      </c>
      <c r="M140" s="221" t="s">
        <v>272</v>
      </c>
      <c r="N140" s="221" t="s">
        <v>273</v>
      </c>
      <c r="O140" s="222" t="s">
        <v>274</v>
      </c>
      <c r="P140" s="223" t="s">
        <v>274</v>
      </c>
      <c r="Q140" s="221" t="s">
        <v>275</v>
      </c>
      <c r="R140" s="221" t="s">
        <v>276</v>
      </c>
      <c r="S140" s="224" t="s">
        <v>277</v>
      </c>
      <c r="T140" s="225" t="s">
        <v>278</v>
      </c>
      <c r="U140" s="225" t="s">
        <v>279</v>
      </c>
      <c r="V140" s="225" t="s">
        <v>280</v>
      </c>
      <c r="W140" s="234" t="s">
        <v>281</v>
      </c>
    </row>
    <row r="141" spans="2:23" ht="15.75" thickBot="1">
      <c r="B141" s="226"/>
      <c r="C141" s="227" t="s">
        <v>282</v>
      </c>
      <c r="D141" s="227" t="s">
        <v>283</v>
      </c>
      <c r="E141" s="228" t="s">
        <v>284</v>
      </c>
      <c r="F141" s="227" t="s">
        <v>282</v>
      </c>
      <c r="G141" s="228" t="s">
        <v>285</v>
      </c>
      <c r="H141" s="229" t="s">
        <v>286</v>
      </c>
      <c r="I141" s="229" t="s">
        <v>287</v>
      </c>
      <c r="J141" s="229" t="s">
        <v>288</v>
      </c>
      <c r="K141" s="229"/>
      <c r="L141" s="229"/>
      <c r="M141" s="229"/>
      <c r="N141" s="229" t="s">
        <v>289</v>
      </c>
      <c r="O141" s="230" t="s">
        <v>290</v>
      </c>
      <c r="P141" s="231" t="s">
        <v>291</v>
      </c>
      <c r="Q141" s="229"/>
      <c r="R141" s="229"/>
      <c r="S141" s="232" t="s">
        <v>292</v>
      </c>
      <c r="T141" s="233"/>
      <c r="U141" s="233"/>
      <c r="V141" s="233" t="s">
        <v>291</v>
      </c>
      <c r="W141" s="260"/>
    </row>
    <row r="142" spans="2:23" ht="15.75" thickTop="1">
      <c r="B142" s="218"/>
      <c r="C142" s="219"/>
      <c r="D142" s="219"/>
      <c r="E142" s="220"/>
      <c r="F142" s="219"/>
      <c r="G142" s="220"/>
      <c r="H142" s="221"/>
      <c r="I142" s="221"/>
      <c r="J142" s="221"/>
      <c r="K142" s="221"/>
      <c r="L142" s="221"/>
      <c r="M142" s="221"/>
      <c r="N142" s="221"/>
      <c r="O142" s="222"/>
      <c r="P142" s="223"/>
      <c r="Q142" s="234"/>
      <c r="R142" s="221"/>
      <c r="S142" s="224"/>
      <c r="T142" s="225"/>
      <c r="U142" s="225"/>
      <c r="V142" s="225"/>
      <c r="W142" s="234"/>
    </row>
    <row r="143" spans="2:23" ht="15">
      <c r="B143" s="235"/>
      <c r="C143" s="236"/>
      <c r="D143" s="236"/>
      <c r="E143" s="237"/>
      <c r="F143" s="236"/>
      <c r="G143" s="237"/>
      <c r="H143" s="149"/>
      <c r="I143" s="149"/>
      <c r="J143" s="149"/>
      <c r="K143" s="243"/>
      <c r="L143" s="149"/>
      <c r="M143" s="149"/>
      <c r="N143" s="149"/>
      <c r="O143" s="238"/>
      <c r="P143" s="239"/>
      <c r="Q143" s="240"/>
      <c r="R143" s="149"/>
      <c r="S143" s="241"/>
      <c r="T143" s="242"/>
      <c r="U143" s="242"/>
      <c r="V143" s="242"/>
      <c r="W143" s="240"/>
    </row>
    <row r="144" spans="2:23" ht="57">
      <c r="B144" s="244">
        <v>38862</v>
      </c>
      <c r="C144" s="245" t="s">
        <v>0</v>
      </c>
      <c r="D144" s="245" t="s">
        <v>123</v>
      </c>
      <c r="E144" s="246" t="s">
        <v>293</v>
      </c>
      <c r="F144" s="245" t="s">
        <v>294</v>
      </c>
      <c r="G144" s="246"/>
      <c r="H144" s="247" t="s">
        <v>295</v>
      </c>
      <c r="I144" s="247"/>
      <c r="J144" s="247" t="s">
        <v>5</v>
      </c>
      <c r="K144" s="248" t="s">
        <v>296</v>
      </c>
      <c r="L144" s="247" t="s">
        <v>297</v>
      </c>
      <c r="M144" s="247" t="s">
        <v>298</v>
      </c>
      <c r="N144" s="249" t="s">
        <v>299</v>
      </c>
      <c r="O144" s="249">
        <v>197670</v>
      </c>
      <c r="P144" s="250">
        <v>197670</v>
      </c>
      <c r="Q144" s="251" t="s">
        <v>300</v>
      </c>
      <c r="R144" s="247" t="s">
        <v>301</v>
      </c>
      <c r="S144" s="252">
        <v>38863</v>
      </c>
      <c r="T144" s="253">
        <v>179700</v>
      </c>
      <c r="U144" s="253">
        <f>+T144*0.1</f>
        <v>17970</v>
      </c>
      <c r="V144" s="253">
        <f>SUM(T144:U144)</f>
        <v>197670</v>
      </c>
      <c r="W144" s="251" t="s">
        <v>302</v>
      </c>
    </row>
    <row r="145" spans="2:23" ht="15">
      <c r="B145" s="235"/>
      <c r="C145" s="236"/>
      <c r="D145" s="236"/>
      <c r="E145" s="237"/>
      <c r="F145" s="236"/>
      <c r="G145" s="237"/>
      <c r="H145" s="149"/>
      <c r="I145" s="149"/>
      <c r="J145" s="149"/>
      <c r="K145" s="261"/>
      <c r="L145" s="149"/>
      <c r="M145" s="149"/>
      <c r="N145" s="149"/>
      <c r="O145" s="238"/>
      <c r="P145" s="239"/>
      <c r="Q145" s="149"/>
      <c r="R145" s="149"/>
      <c r="S145" s="241"/>
      <c r="T145" s="242"/>
      <c r="U145" s="242"/>
      <c r="V145" s="242"/>
      <c r="W145" s="240"/>
    </row>
    <row r="146" spans="2:23" ht="15">
      <c r="B146" s="235"/>
      <c r="C146" s="236"/>
      <c r="D146" s="236"/>
      <c r="E146" s="237"/>
      <c r="F146" s="236"/>
      <c r="G146" s="237"/>
      <c r="H146" s="262"/>
      <c r="I146" s="15"/>
      <c r="J146" s="149"/>
      <c r="K146" s="149"/>
      <c r="L146" s="149"/>
      <c r="M146" s="149"/>
      <c r="N146" s="149"/>
      <c r="O146" s="263"/>
      <c r="P146" s="255"/>
      <c r="Q146" s="240"/>
      <c r="R146" s="149"/>
      <c r="S146" s="241"/>
      <c r="T146" s="242"/>
      <c r="U146" s="242"/>
      <c r="V146" s="242"/>
      <c r="W146" s="240"/>
    </row>
    <row r="147" spans="2:23" ht="180.75">
      <c r="B147" s="264">
        <v>38890</v>
      </c>
      <c r="C147" s="70" t="s">
        <v>0</v>
      </c>
      <c r="D147" s="70" t="s">
        <v>123</v>
      </c>
      <c r="E147" s="265" t="s">
        <v>229</v>
      </c>
      <c r="F147" s="70" t="s">
        <v>303</v>
      </c>
      <c r="G147" s="368">
        <v>16254</v>
      </c>
      <c r="H147" s="64" t="s">
        <v>304</v>
      </c>
      <c r="I147" s="64"/>
      <c r="J147" s="64" t="s">
        <v>5</v>
      </c>
      <c r="K147" s="248" t="s">
        <v>305</v>
      </c>
      <c r="L147" s="64" t="s">
        <v>306</v>
      </c>
      <c r="M147" s="64" t="s">
        <v>298</v>
      </c>
      <c r="N147" s="64" t="s">
        <v>307</v>
      </c>
      <c r="O147" s="266">
        <v>381800</v>
      </c>
      <c r="P147" s="68">
        <v>381800</v>
      </c>
      <c r="Q147" s="251" t="s">
        <v>308</v>
      </c>
      <c r="R147" s="64" t="s">
        <v>309</v>
      </c>
      <c r="S147" s="267">
        <v>38889</v>
      </c>
      <c r="T147" s="268">
        <v>332000</v>
      </c>
      <c r="U147" s="268">
        <f>+T147*0.15</f>
        <v>49800</v>
      </c>
      <c r="V147" s="268">
        <f>SUM(T147:U147)</f>
        <v>381800</v>
      </c>
      <c r="W147" s="69" t="s">
        <v>310</v>
      </c>
    </row>
    <row r="148" spans="2:23" ht="203.25">
      <c r="B148" s="269">
        <v>38890</v>
      </c>
      <c r="C148" s="27" t="s">
        <v>0</v>
      </c>
      <c r="D148" s="27" t="s">
        <v>123</v>
      </c>
      <c r="E148" s="45" t="s">
        <v>229</v>
      </c>
      <c r="F148" s="27" t="s">
        <v>311</v>
      </c>
      <c r="G148" s="327">
        <v>16255</v>
      </c>
      <c r="H148" s="270" t="s">
        <v>312</v>
      </c>
      <c r="I148" s="270"/>
      <c r="J148" s="270" t="s">
        <v>5</v>
      </c>
      <c r="K148" s="271" t="s">
        <v>313</v>
      </c>
      <c r="L148" s="270" t="s">
        <v>314</v>
      </c>
      <c r="M148" s="270" t="s">
        <v>298</v>
      </c>
      <c r="N148" s="270" t="s">
        <v>315</v>
      </c>
      <c r="O148" s="272">
        <v>203700</v>
      </c>
      <c r="P148" s="273">
        <v>203700</v>
      </c>
      <c r="Q148" s="274" t="s">
        <v>316</v>
      </c>
      <c r="R148" s="270" t="s">
        <v>317</v>
      </c>
      <c r="S148" s="275">
        <v>38889</v>
      </c>
      <c r="T148" s="276">
        <v>177130.43</v>
      </c>
      <c r="U148" s="276">
        <f>+T148*0.15</f>
        <v>26569.564499999997</v>
      </c>
      <c r="V148" s="276">
        <f>SUM(T148:U148)</f>
        <v>203699.9945</v>
      </c>
      <c r="W148" s="26" t="s">
        <v>310</v>
      </c>
    </row>
    <row r="149" spans="2:23" ht="180.75">
      <c r="B149" s="277">
        <v>38890</v>
      </c>
      <c r="C149" s="29" t="s">
        <v>0</v>
      </c>
      <c r="D149" s="29" t="s">
        <v>123</v>
      </c>
      <c r="E149" s="30" t="s">
        <v>229</v>
      </c>
      <c r="F149" s="29" t="s">
        <v>318</v>
      </c>
      <c r="G149" s="299">
        <v>16123</v>
      </c>
      <c r="H149" s="149" t="s">
        <v>319</v>
      </c>
      <c r="I149" s="149"/>
      <c r="J149" s="149" t="s">
        <v>5</v>
      </c>
      <c r="K149" s="136" t="s">
        <v>340</v>
      </c>
      <c r="L149" s="149" t="s">
        <v>320</v>
      </c>
      <c r="M149" s="149" t="s">
        <v>298</v>
      </c>
      <c r="N149" s="149" t="s">
        <v>321</v>
      </c>
      <c r="O149" s="255">
        <v>205375</v>
      </c>
      <c r="P149" s="255">
        <v>205375</v>
      </c>
      <c r="Q149" s="240" t="s">
        <v>308</v>
      </c>
      <c r="R149" s="149" t="s">
        <v>322</v>
      </c>
      <c r="S149" s="241">
        <v>38889</v>
      </c>
      <c r="T149" s="242">
        <v>178586.96</v>
      </c>
      <c r="U149" s="242">
        <f>+T149*0.15</f>
        <v>26788.043999999998</v>
      </c>
      <c r="V149" s="242">
        <f>SUM(T149:U149)</f>
        <v>205375.004</v>
      </c>
      <c r="W149" s="5" t="s">
        <v>323</v>
      </c>
    </row>
    <row r="150" spans="2:23" ht="180.75">
      <c r="B150" s="278"/>
      <c r="C150" s="1"/>
      <c r="D150" s="1"/>
      <c r="E150" s="2"/>
      <c r="F150" s="1"/>
      <c r="G150" s="299">
        <v>16122</v>
      </c>
      <c r="H150" s="149"/>
      <c r="I150" s="149"/>
      <c r="J150" s="149" t="s">
        <v>5</v>
      </c>
      <c r="K150" s="136" t="s">
        <v>341</v>
      </c>
      <c r="L150" s="149" t="s">
        <v>320</v>
      </c>
      <c r="M150" s="149" t="s">
        <v>298</v>
      </c>
      <c r="N150" s="149" t="s">
        <v>324</v>
      </c>
      <c r="O150" s="255">
        <v>205375</v>
      </c>
      <c r="P150" s="255">
        <v>205375</v>
      </c>
      <c r="Q150" s="240" t="s">
        <v>308</v>
      </c>
      <c r="R150" s="149" t="s">
        <v>325</v>
      </c>
      <c r="S150" s="241">
        <v>38889</v>
      </c>
      <c r="T150" s="242">
        <v>178586.96</v>
      </c>
      <c r="U150" s="242">
        <f>+T150*0.15</f>
        <v>26788.043999999998</v>
      </c>
      <c r="V150" s="242">
        <f>SUM(T150:U150)</f>
        <v>205375.004</v>
      </c>
      <c r="W150" s="5" t="s">
        <v>323</v>
      </c>
    </row>
    <row r="151" spans="2:23" ht="15">
      <c r="B151" s="279"/>
      <c r="C151" s="280"/>
      <c r="D151" s="280"/>
      <c r="E151" s="281"/>
      <c r="F151" s="280"/>
      <c r="G151" s="320"/>
      <c r="H151" s="270"/>
      <c r="I151" s="270"/>
      <c r="J151" s="270"/>
      <c r="K151" s="270"/>
      <c r="L151" s="270"/>
      <c r="M151" s="270"/>
      <c r="N151" s="270"/>
      <c r="O151" s="282">
        <f>SUM(O149:O150)</f>
        <v>410750</v>
      </c>
      <c r="P151" s="273"/>
      <c r="Q151" s="274"/>
      <c r="R151" s="270"/>
      <c r="S151" s="275"/>
      <c r="T151" s="276"/>
      <c r="U151" s="276"/>
      <c r="V151" s="276"/>
      <c r="W151" s="274"/>
    </row>
    <row r="152" spans="2:23" ht="68.25">
      <c r="B152" s="264">
        <v>38898</v>
      </c>
      <c r="C152" s="62" t="s">
        <v>0</v>
      </c>
      <c r="D152" s="62" t="s">
        <v>123</v>
      </c>
      <c r="E152" s="63" t="s">
        <v>229</v>
      </c>
      <c r="F152" s="62" t="s">
        <v>326</v>
      </c>
      <c r="G152" s="325">
        <v>16124</v>
      </c>
      <c r="H152" s="64" t="s">
        <v>327</v>
      </c>
      <c r="I152" s="247"/>
      <c r="J152" s="247" t="s">
        <v>5</v>
      </c>
      <c r="K152" s="73" t="s">
        <v>328</v>
      </c>
      <c r="L152" s="247" t="s">
        <v>329</v>
      </c>
      <c r="M152" s="247" t="s">
        <v>298</v>
      </c>
      <c r="N152" s="247" t="s">
        <v>330</v>
      </c>
      <c r="O152" s="283">
        <v>474815</v>
      </c>
      <c r="P152" s="284">
        <v>474815</v>
      </c>
      <c r="Q152" s="251" t="s">
        <v>331</v>
      </c>
      <c r="R152" s="247" t="s">
        <v>332</v>
      </c>
      <c r="S152" s="252">
        <v>38895</v>
      </c>
      <c r="T152" s="253">
        <v>412882.61</v>
      </c>
      <c r="U152" s="253">
        <f>+T152*0.15</f>
        <v>61932.3915</v>
      </c>
      <c r="V152" s="253">
        <f>SUM(T152:U152)</f>
        <v>474815.0015</v>
      </c>
      <c r="W152" s="69" t="s">
        <v>323</v>
      </c>
    </row>
    <row r="153" spans="2:23" ht="15">
      <c r="B153" s="235"/>
      <c r="C153" s="236"/>
      <c r="D153" s="236"/>
      <c r="E153" s="237"/>
      <c r="F153" s="236"/>
      <c r="G153" s="237"/>
      <c r="H153" s="149"/>
      <c r="I153" s="149"/>
      <c r="J153" s="149"/>
      <c r="K153" s="149"/>
      <c r="L153" s="149"/>
      <c r="M153" s="149"/>
      <c r="N153" s="149"/>
      <c r="O153" s="263"/>
      <c r="P153" s="255"/>
      <c r="Q153" s="240"/>
      <c r="R153" s="149"/>
      <c r="S153" s="241"/>
      <c r="T153" s="242"/>
      <c r="U153" s="242"/>
      <c r="V153" s="242"/>
      <c r="W153" s="240"/>
    </row>
    <row r="154" spans="2:23" ht="102">
      <c r="B154" s="235">
        <v>38908</v>
      </c>
      <c r="C154" s="236" t="s">
        <v>0</v>
      </c>
      <c r="D154" s="236" t="s">
        <v>123</v>
      </c>
      <c r="E154" s="237" t="s">
        <v>229</v>
      </c>
      <c r="F154" s="236" t="s">
        <v>333</v>
      </c>
      <c r="G154" s="3" t="s">
        <v>334</v>
      </c>
      <c r="H154" s="149" t="s">
        <v>335</v>
      </c>
      <c r="I154" s="149"/>
      <c r="J154" s="149" t="s">
        <v>336</v>
      </c>
      <c r="K154" s="136" t="s">
        <v>337</v>
      </c>
      <c r="L154" s="149"/>
      <c r="M154" s="149"/>
      <c r="N154" s="149"/>
      <c r="O154" s="254">
        <f>+P154/2</f>
        <v>25070</v>
      </c>
      <c r="P154" s="255">
        <v>50140</v>
      </c>
      <c r="Q154" s="381" t="s">
        <v>308</v>
      </c>
      <c r="R154" s="149" t="s">
        <v>338</v>
      </c>
      <c r="S154" s="241">
        <v>38903</v>
      </c>
      <c r="T154" s="242">
        <f>21800*2</f>
        <v>43600</v>
      </c>
      <c r="U154" s="242">
        <f>+T154*0.15</f>
        <v>6540</v>
      </c>
      <c r="V154" s="242">
        <f>SUM(T154:U154)</f>
        <v>50140</v>
      </c>
      <c r="W154" s="240" t="s">
        <v>323</v>
      </c>
    </row>
    <row r="155" spans="2:23" ht="15">
      <c r="B155" s="235"/>
      <c r="C155" s="236"/>
      <c r="D155" s="236"/>
      <c r="E155" s="237"/>
      <c r="F155" s="236"/>
      <c r="G155" s="3" t="s">
        <v>339</v>
      </c>
      <c r="H155" s="149"/>
      <c r="I155" s="149"/>
      <c r="J155" s="149"/>
      <c r="K155" s="240"/>
      <c r="L155" s="149"/>
      <c r="M155" s="149"/>
      <c r="N155" s="149"/>
      <c r="O155" s="254">
        <v>25070</v>
      </c>
      <c r="P155" s="255"/>
      <c r="Q155" s="240"/>
      <c r="R155" s="149"/>
      <c r="S155" s="241"/>
      <c r="T155" s="242"/>
      <c r="U155" s="242"/>
      <c r="V155" s="242"/>
      <c r="W155" s="240"/>
    </row>
    <row r="156" spans="2:23" ht="15">
      <c r="B156" s="235"/>
      <c r="C156" s="236"/>
      <c r="D156" s="236"/>
      <c r="E156" s="237"/>
      <c r="F156" s="236"/>
      <c r="G156" s="237"/>
      <c r="H156" s="262"/>
      <c r="I156" s="15"/>
      <c r="J156" s="149"/>
      <c r="K156" s="149"/>
      <c r="L156" s="149"/>
      <c r="M156" s="149"/>
      <c r="N156" s="149"/>
      <c r="O156" s="263">
        <f>SUM(O154:O155)</f>
        <v>50140</v>
      </c>
      <c r="P156" s="255"/>
      <c r="Q156" s="240"/>
      <c r="R156" s="149"/>
      <c r="S156" s="241"/>
      <c r="T156" s="242"/>
      <c r="U156" s="242"/>
      <c r="V156" s="242"/>
      <c r="W156" s="240"/>
    </row>
    <row r="157" spans="2:23" ht="15">
      <c r="B157" s="269"/>
      <c r="C157" s="20"/>
      <c r="D157" s="20"/>
      <c r="E157" s="21"/>
      <c r="F157" s="20"/>
      <c r="G157" s="21"/>
      <c r="H157" s="23"/>
      <c r="I157" s="23"/>
      <c r="J157" s="23"/>
      <c r="K157" s="26"/>
      <c r="L157" s="23"/>
      <c r="M157" s="23"/>
      <c r="N157" s="23"/>
      <c r="O157" s="84"/>
      <c r="P157" s="25"/>
      <c r="Q157" s="26"/>
      <c r="R157" s="23"/>
      <c r="S157" s="285"/>
      <c r="T157" s="286"/>
      <c r="U157" s="286"/>
      <c r="V157" s="286"/>
      <c r="W157" s="26"/>
    </row>
    <row r="158" spans="2:23" ht="15">
      <c r="B158" s="235"/>
      <c r="C158" s="236"/>
      <c r="D158" s="236"/>
      <c r="E158" s="237"/>
      <c r="F158" s="236"/>
      <c r="G158" s="237"/>
      <c r="H158" s="394" t="s">
        <v>355</v>
      </c>
      <c r="I158" s="149"/>
      <c r="J158" s="256" t="s">
        <v>356</v>
      </c>
      <c r="K158" s="149"/>
      <c r="L158" s="149"/>
      <c r="M158" s="149"/>
      <c r="N158" s="149"/>
      <c r="O158" s="254"/>
      <c r="P158" s="255"/>
      <c r="Q158" s="240"/>
      <c r="R158" s="149"/>
      <c r="S158" s="241"/>
      <c r="T158" s="242"/>
      <c r="U158" s="242"/>
      <c r="V158" s="242"/>
      <c r="W158" s="240"/>
    </row>
    <row r="159" spans="2:23" ht="15">
      <c r="B159" s="235"/>
      <c r="C159" s="236"/>
      <c r="D159" s="236"/>
      <c r="E159" s="237"/>
      <c r="F159" s="236"/>
      <c r="G159" s="237"/>
      <c r="H159" s="149"/>
      <c r="I159" s="149"/>
      <c r="J159" s="149"/>
      <c r="K159" s="149"/>
      <c r="L159" s="149"/>
      <c r="M159" s="256"/>
      <c r="N159" s="256" t="s">
        <v>354</v>
      </c>
      <c r="O159" s="257"/>
      <c r="P159" s="258">
        <f>SUM(P144:P158)</f>
        <v>1718875</v>
      </c>
      <c r="Q159" s="240"/>
      <c r="R159" s="149"/>
      <c r="S159" s="241"/>
      <c r="T159" s="242"/>
      <c r="U159" s="242"/>
      <c r="V159" s="242"/>
      <c r="W159" s="240"/>
    </row>
    <row r="160" spans="2:23" ht="15.75" thickBot="1">
      <c r="B160" s="226"/>
      <c r="C160" s="227"/>
      <c r="D160" s="227"/>
      <c r="E160" s="228"/>
      <c r="F160" s="227"/>
      <c r="G160" s="228"/>
      <c r="H160" s="229"/>
      <c r="I160" s="229"/>
      <c r="J160" s="229"/>
      <c r="K160" s="259"/>
      <c r="L160" s="229"/>
      <c r="M160" s="229"/>
      <c r="N160" s="229"/>
      <c r="O160" s="230"/>
      <c r="P160" s="231"/>
      <c r="Q160" s="260"/>
      <c r="R160" s="229"/>
      <c r="S160" s="232"/>
      <c r="T160" s="233"/>
      <c r="U160" s="233"/>
      <c r="V160" s="233"/>
      <c r="W160" s="260"/>
    </row>
    <row r="161" ht="15.75" thickTop="1"/>
  </sheetData>
  <sheetProtection/>
  <printOptions horizontalCentered="1" verticalCentered="1"/>
  <pageMargins left="0.1968503937007874" right="0.1968503937007874" top="0.5905511811023623" bottom="0.1968503937007874" header="0.31496062992125984" footer="0.31496062992125984"/>
  <pageSetup horizontalDpi="600" verticalDpi="600" orientation="landscape" scale="5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Aremi Castillo Saucedo</cp:lastModifiedBy>
  <cp:lastPrinted>2007-09-20T22:40:22Z</cp:lastPrinted>
  <dcterms:created xsi:type="dcterms:W3CDTF">2007-08-16T16:07:20Z</dcterms:created>
  <dcterms:modified xsi:type="dcterms:W3CDTF">2008-03-14T01:26:25Z</dcterms:modified>
  <cp:category/>
  <cp:version/>
  <cp:contentType/>
  <cp:contentStatus/>
</cp:coreProperties>
</file>